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项目源码\优客传媒\YouKeChuanMei_VUE\public\jzTemplate\"/>
    </mc:Choice>
  </mc:AlternateContent>
  <xr:revisionPtr revIDLastSave="0" documentId="13_ncr:1_{644B328E-BD04-4048-AA13-D3CBE9EDF9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门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" i="1" l="1"/>
  <c r="S10" i="1"/>
  <c r="T10" i="1" s="1"/>
  <c r="O10" i="1"/>
  <c r="M10" i="1"/>
  <c r="H10" i="1"/>
  <c r="K10" i="1" s="1"/>
  <c r="U9" i="1"/>
  <c r="S9" i="1"/>
  <c r="T9" i="1" s="1"/>
  <c r="O9" i="1"/>
  <c r="M9" i="1"/>
  <c r="H9" i="1"/>
  <c r="K9" i="1" s="1"/>
  <c r="Q9" i="1" s="1"/>
  <c r="V9" i="1" s="1"/>
  <c r="U8" i="1"/>
  <c r="S8" i="1"/>
  <c r="T8" i="1" s="1"/>
  <c r="O8" i="1"/>
  <c r="M8" i="1"/>
  <c r="H8" i="1"/>
  <c r="K8" i="1" s="1"/>
  <c r="Q8" i="1" s="1"/>
  <c r="V8" i="1" s="1"/>
  <c r="U7" i="1"/>
  <c r="S7" i="1"/>
  <c r="T7" i="1" s="1"/>
  <c r="O7" i="1"/>
  <c r="M7" i="1"/>
  <c r="H7" i="1"/>
  <c r="K7" i="1" s="1"/>
  <c r="Q7" i="1" s="1"/>
  <c r="U6" i="1"/>
  <c r="S6" i="1"/>
  <c r="T6" i="1" s="1"/>
  <c r="O6" i="1"/>
  <c r="M6" i="1"/>
  <c r="H6" i="1"/>
  <c r="K6" i="1" s="1"/>
  <c r="Q6" i="1" s="1"/>
  <c r="V6" i="1" s="1"/>
  <c r="U5" i="1"/>
  <c r="S5" i="1"/>
  <c r="T5" i="1" s="1"/>
  <c r="O5" i="1"/>
  <c r="M5" i="1"/>
  <c r="H5" i="1"/>
  <c r="K5" i="1" s="1"/>
  <c r="U4" i="1"/>
  <c r="S4" i="1"/>
  <c r="T4" i="1" s="1"/>
  <c r="O4" i="1"/>
  <c r="M4" i="1"/>
  <c r="H4" i="1"/>
  <c r="K4" i="1" s="1"/>
  <c r="U3" i="1"/>
  <c r="S3" i="1"/>
  <c r="T3" i="1" s="1"/>
  <c r="O3" i="1"/>
  <c r="M3" i="1"/>
  <c r="H3" i="1"/>
  <c r="K3" i="1" s="1"/>
  <c r="U2" i="1"/>
  <c r="S2" i="1"/>
  <c r="T2" i="1" s="1"/>
  <c r="O2" i="1"/>
  <c r="M2" i="1"/>
  <c r="H2" i="1"/>
  <c r="K2" i="1" s="1"/>
  <c r="Q4" i="1" l="1"/>
  <c r="V4" i="1" s="1"/>
  <c r="Q5" i="1"/>
  <c r="V5" i="1" s="1"/>
  <c r="Q3" i="1"/>
  <c r="V3" i="1" s="1"/>
  <c r="V7" i="1"/>
  <c r="Q2" i="1"/>
  <c r="Q10" i="1"/>
  <c r="V10" i="1" s="1"/>
  <c r="V2" i="1"/>
</calcChain>
</file>

<file path=xl/sharedStrings.xml><?xml version="1.0" encoding="utf-8"?>
<sst xmlns="http://schemas.openxmlformats.org/spreadsheetml/2006/main" count="115" uniqueCount="50">
  <si>
    <t>城市</t>
    <phoneticPr fontId="1" type="noConversion"/>
  </si>
  <si>
    <t>媒体名称</t>
    <phoneticPr fontId="1" type="noConversion"/>
  </si>
  <si>
    <t>频次</t>
    <phoneticPr fontId="1" type="noConversion"/>
  </si>
  <si>
    <t>投放数量(面)</t>
    <phoneticPr fontId="1" type="noConversion"/>
  </si>
  <si>
    <t>起购周期(周)</t>
    <phoneticPr fontId="1" type="noConversion"/>
  </si>
  <si>
    <t>刊例价(元)</t>
    <phoneticPr fontId="1" type="noConversion"/>
  </si>
  <si>
    <t>刊例价单位</t>
    <phoneticPr fontId="1" type="noConversion"/>
  </si>
  <si>
    <t>实际购买刊例价(元)</t>
    <phoneticPr fontId="1" type="noConversion"/>
  </si>
  <si>
    <t>实际购买刊例价单位</t>
    <phoneticPr fontId="1" type="noConversion"/>
  </si>
  <si>
    <t>折扣</t>
    <phoneticPr fontId="1" type="noConversion"/>
  </si>
  <si>
    <t>媒体总净价(元)</t>
    <phoneticPr fontId="1" type="noConversion"/>
  </si>
  <si>
    <t>首次制作安装费(元/次/面)</t>
    <phoneticPr fontId="1" type="noConversion"/>
  </si>
  <si>
    <t>总制作费(元)</t>
    <phoneticPr fontId="1" type="noConversion"/>
  </si>
  <si>
    <t>单价</t>
    <phoneticPr fontId="1" type="noConversion"/>
  </si>
  <si>
    <t>媒体费总价</t>
    <phoneticPr fontId="1" type="noConversion"/>
  </si>
  <si>
    <t>供应商</t>
    <phoneticPr fontId="1" type="noConversion"/>
  </si>
  <si>
    <t>发布总净价(元)</t>
    <phoneticPr fontId="1" type="noConversion"/>
  </si>
  <si>
    <t>总净价单位</t>
    <phoneticPr fontId="1" type="noConversion"/>
  </si>
  <si>
    <t>单日覆盖人流量/人次</t>
    <phoneticPr fontId="1" type="noConversion"/>
  </si>
  <si>
    <t>总曝光/人次</t>
    <phoneticPr fontId="1" type="noConversion"/>
  </si>
  <si>
    <t>SOV</t>
    <phoneticPr fontId="1" type="noConversion"/>
  </si>
  <si>
    <t>CPM(元)</t>
    <phoneticPr fontId="1" type="noConversion"/>
  </si>
  <si>
    <t>备注</t>
    <phoneticPr fontId="1" type="noConversion"/>
  </si>
  <si>
    <t>AB面划分</t>
    <phoneticPr fontId="1" type="noConversion"/>
  </si>
  <si>
    <t>成都</t>
  </si>
  <si>
    <t>门禁灯箱</t>
  </si>
  <si>
    <t>固定</t>
  </si>
  <si>
    <t>元/面/4周</t>
  </si>
  <si>
    <t>元/面/3周</t>
  </si>
  <si>
    <t>亲邻</t>
  </si>
  <si>
    <t>元/3周</t>
  </si>
  <si>
    <t>1、A面对着街道，B面对着小区
无法挑选AB面
2、2周起做，固定周日上刊</t>
  </si>
  <si>
    <t>A面对街道
B面对小区</t>
  </si>
  <si>
    <t>杭州</t>
  </si>
  <si>
    <t>西安</t>
  </si>
  <si>
    <t>武汉</t>
  </si>
  <si>
    <t>南京</t>
  </si>
  <si>
    <t>青岛</t>
  </si>
  <si>
    <t>贵阳</t>
  </si>
  <si>
    <t>苏州</t>
  </si>
  <si>
    <t>东莞</t>
  </si>
  <si>
    <t>对应比稿</t>
  </si>
  <si>
    <t>2.8-35行
比稿无三周刊例，但报价的折扣与比稿一致，所以按照框内结算</t>
  </si>
  <si>
    <t>2.8-36行
比稿无三周刊例，但报价的折扣与比稿一致，所以按照框内结算</t>
  </si>
  <si>
    <t>2.8-37行
比稿无三周刊例，但报价的折扣与比稿一致，所以按照框内结算</t>
  </si>
  <si>
    <t>2.8-38行
比稿无三周刊例，但报价的折扣与比稿一致，所以按照框内结算</t>
  </si>
  <si>
    <t>2.8-39行
比稿无三周刊例，但报价的折扣与比稿一致，所以按照框内结算</t>
  </si>
  <si>
    <t>2.8-40行
比稿无三周刊例，但报价的折扣与比稿一致，所以按照框内结算</t>
  </si>
  <si>
    <t>2.8-41行
比稿无三周刊例，但报价的折扣与比稿一致，所以按照框内结算</t>
  </si>
  <si>
    <t>2.8-42行
比稿无三周刊例，但报价的折扣与比稿一致，所以按照框内结算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</si>
</sst>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%"/>
    <numFmt numFmtId="178" formatCode="#,##0.00_ "/>
    <numFmt numFmtId="179" formatCode="0.00_ 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0"/>
      <color rgb="FFFF0000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left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179" fontId="8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"/>
  <sheetViews>
    <sheetView tabSelected="1" topLeftCell="K7" workbookViewId="0">
      <selection activeCell="W3" sqref="W3:W10"/>
    </sheetView>
  </sheetViews>
  <sheetFormatPr defaultRowHeight="14.25" x14ac:dyDescent="0.2"/>
  <cols>
    <col min="4" max="5" width="12.125" bestFit="1" customWidth="1"/>
    <col min="7" max="7" width="11" bestFit="1" customWidth="1"/>
    <col min="8" max="8" width="18.375" bestFit="1" customWidth="1"/>
    <col min="9" max="9" width="19.25" bestFit="1" customWidth="1"/>
    <col min="11" max="11" width="14.125" bestFit="1" customWidth="1"/>
    <col min="12" max="12" width="24.125" bestFit="1" customWidth="1"/>
    <col min="13" max="13" width="12.125" bestFit="1" customWidth="1"/>
    <col min="17" max="17" width="14.125" bestFit="1" customWidth="1"/>
    <col min="19" max="19" width="20.125" bestFit="1" customWidth="1"/>
    <col min="20" max="20" width="11.75" bestFit="1" customWidth="1"/>
  </cols>
  <sheetData>
    <row r="1" spans="1:25" s="1" customFormat="1" ht="33.950000000000003" customHeight="1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4" t="s">
        <v>41</v>
      </c>
      <c r="X1" s="13" t="s">
        <v>22</v>
      </c>
      <c r="Y1" s="13" t="s">
        <v>23</v>
      </c>
    </row>
    <row r="2" spans="1:25" ht="132" x14ac:dyDescent="0.2">
      <c r="A2" s="2" t="s">
        <v>24</v>
      </c>
      <c r="B2" s="2" t="s">
        <v>25</v>
      </c>
      <c r="C2" s="2" t="s">
        <v>26</v>
      </c>
      <c r="D2" s="2">
        <v>400</v>
      </c>
      <c r="E2" s="3">
        <v>3</v>
      </c>
      <c r="F2" s="4">
        <v>7800</v>
      </c>
      <c r="G2" s="2" t="s">
        <v>27</v>
      </c>
      <c r="H2" s="2">
        <f t="shared" ref="H2:H10" si="0">F2/4*E2</f>
        <v>5850</v>
      </c>
      <c r="I2" s="2" t="s">
        <v>28</v>
      </c>
      <c r="J2" s="5">
        <v>0.15</v>
      </c>
      <c r="K2" s="6">
        <f t="shared" ref="K2:K10" si="1">H2*D2*J2</f>
        <v>351000</v>
      </c>
      <c r="L2" s="2">
        <v>100</v>
      </c>
      <c r="M2" s="6">
        <f t="shared" ref="M2:M10" si="2">L2*D2</f>
        <v>40000</v>
      </c>
      <c r="N2" s="7">
        <v>387</v>
      </c>
      <c r="O2" s="7">
        <f t="shared" ref="O2:O10" si="3">N2*D2</f>
        <v>154800</v>
      </c>
      <c r="P2" s="7" t="s">
        <v>29</v>
      </c>
      <c r="Q2" s="6">
        <f t="shared" ref="Q2:Q10" si="4">K2+M2</f>
        <v>391000</v>
      </c>
      <c r="R2" s="2" t="s">
        <v>30</v>
      </c>
      <c r="S2" s="2">
        <f>14000*D2</f>
        <v>5600000</v>
      </c>
      <c r="T2" s="2">
        <f t="shared" ref="T2:T10" si="5">S2*21</f>
        <v>117600000</v>
      </c>
      <c r="U2" s="8">
        <f>D2/7170</f>
        <v>5.5788005578800558E-2</v>
      </c>
      <c r="V2" s="9">
        <f t="shared" ref="V2:V10" si="6">Q2/T2*1000</f>
        <v>3.324829931972789</v>
      </c>
      <c r="W2" s="15" t="s">
        <v>42</v>
      </c>
      <c r="X2" s="10" t="s">
        <v>31</v>
      </c>
      <c r="Y2" s="11" t="s">
        <v>32</v>
      </c>
    </row>
    <row r="3" spans="1:25" ht="132" x14ac:dyDescent="0.2">
      <c r="A3" s="2" t="s">
        <v>33</v>
      </c>
      <c r="B3" s="2" t="s">
        <v>25</v>
      </c>
      <c r="C3" s="2" t="s">
        <v>26</v>
      </c>
      <c r="D3" s="2">
        <v>400</v>
      </c>
      <c r="E3" s="3">
        <v>3</v>
      </c>
      <c r="F3" s="4">
        <v>7800</v>
      </c>
      <c r="G3" s="2" t="s">
        <v>27</v>
      </c>
      <c r="H3" s="2">
        <f t="shared" si="0"/>
        <v>5850</v>
      </c>
      <c r="I3" s="2" t="s">
        <v>28</v>
      </c>
      <c r="J3" s="5">
        <v>0.15</v>
      </c>
      <c r="K3" s="6">
        <f t="shared" si="1"/>
        <v>351000</v>
      </c>
      <c r="L3" s="2">
        <v>100</v>
      </c>
      <c r="M3" s="6">
        <f t="shared" si="2"/>
        <v>40000</v>
      </c>
      <c r="N3" s="7">
        <v>387</v>
      </c>
      <c r="O3" s="7">
        <f t="shared" si="3"/>
        <v>154800</v>
      </c>
      <c r="P3" s="7" t="s">
        <v>29</v>
      </c>
      <c r="Q3" s="6">
        <f t="shared" si="4"/>
        <v>391000</v>
      </c>
      <c r="R3" s="2" t="s">
        <v>30</v>
      </c>
      <c r="S3" s="2">
        <f>10000*D3</f>
        <v>4000000</v>
      </c>
      <c r="T3" s="2">
        <f t="shared" si="5"/>
        <v>84000000</v>
      </c>
      <c r="U3" s="8">
        <f>D3/6612</f>
        <v>6.0496067755595885E-2</v>
      </c>
      <c r="V3" s="9">
        <f t="shared" si="6"/>
        <v>4.6547619047619042</v>
      </c>
      <c r="W3" s="15" t="s">
        <v>42</v>
      </c>
      <c r="X3" s="10" t="s">
        <v>31</v>
      </c>
      <c r="Y3" s="11" t="s">
        <v>32</v>
      </c>
    </row>
    <row r="4" spans="1:25" ht="132" x14ac:dyDescent="0.2">
      <c r="A4" s="2" t="s">
        <v>34</v>
      </c>
      <c r="B4" s="2" t="s">
        <v>25</v>
      </c>
      <c r="C4" s="2" t="s">
        <v>26</v>
      </c>
      <c r="D4" s="2">
        <v>400</v>
      </c>
      <c r="E4" s="3">
        <v>3</v>
      </c>
      <c r="F4" s="4">
        <v>7800</v>
      </c>
      <c r="G4" s="2" t="s">
        <v>27</v>
      </c>
      <c r="H4" s="2">
        <f t="shared" si="0"/>
        <v>5850</v>
      </c>
      <c r="I4" s="2" t="s">
        <v>28</v>
      </c>
      <c r="J4" s="5">
        <v>0.15</v>
      </c>
      <c r="K4" s="6">
        <f t="shared" si="1"/>
        <v>351000</v>
      </c>
      <c r="L4" s="2">
        <v>100</v>
      </c>
      <c r="M4" s="6">
        <f t="shared" si="2"/>
        <v>40000</v>
      </c>
      <c r="N4" s="7">
        <v>380</v>
      </c>
      <c r="O4" s="7">
        <f t="shared" si="3"/>
        <v>152000</v>
      </c>
      <c r="P4" s="7" t="s">
        <v>29</v>
      </c>
      <c r="Q4" s="6">
        <f t="shared" si="4"/>
        <v>391000</v>
      </c>
      <c r="R4" s="2" t="s">
        <v>30</v>
      </c>
      <c r="S4" s="2">
        <f>8100*D4</f>
        <v>3240000</v>
      </c>
      <c r="T4" s="2">
        <f t="shared" si="5"/>
        <v>68040000</v>
      </c>
      <c r="U4" s="8">
        <f>D4/3901</f>
        <v>0.10253781081773904</v>
      </c>
      <c r="V4" s="9">
        <f t="shared" si="6"/>
        <v>5.7466196355085248</v>
      </c>
      <c r="W4" s="15" t="s">
        <v>43</v>
      </c>
      <c r="X4" s="10" t="s">
        <v>31</v>
      </c>
      <c r="Y4" s="11" t="s">
        <v>32</v>
      </c>
    </row>
    <row r="5" spans="1:25" ht="132" x14ac:dyDescent="0.2">
      <c r="A5" s="2" t="s">
        <v>35</v>
      </c>
      <c r="B5" s="2" t="s">
        <v>25</v>
      </c>
      <c r="C5" s="2" t="s">
        <v>26</v>
      </c>
      <c r="D5" s="2">
        <v>200</v>
      </c>
      <c r="E5" s="3">
        <v>3</v>
      </c>
      <c r="F5" s="4">
        <v>7800</v>
      </c>
      <c r="G5" s="2" t="s">
        <v>27</v>
      </c>
      <c r="H5" s="2">
        <f t="shared" si="0"/>
        <v>5850</v>
      </c>
      <c r="I5" s="2" t="s">
        <v>28</v>
      </c>
      <c r="J5" s="5">
        <v>0.15</v>
      </c>
      <c r="K5" s="6">
        <f t="shared" si="1"/>
        <v>175500</v>
      </c>
      <c r="L5" s="2">
        <v>100</v>
      </c>
      <c r="M5" s="6">
        <f t="shared" si="2"/>
        <v>20000</v>
      </c>
      <c r="N5" s="7">
        <v>380</v>
      </c>
      <c r="O5" s="7">
        <f t="shared" si="3"/>
        <v>76000</v>
      </c>
      <c r="P5" s="7" t="s">
        <v>29</v>
      </c>
      <c r="Q5" s="6">
        <f t="shared" si="4"/>
        <v>195500</v>
      </c>
      <c r="R5" s="2" t="s">
        <v>30</v>
      </c>
      <c r="S5" s="2">
        <f>10000*D5</f>
        <v>2000000</v>
      </c>
      <c r="T5" s="2">
        <f t="shared" si="5"/>
        <v>42000000</v>
      </c>
      <c r="U5" s="8">
        <f>D5/5898</f>
        <v>3.39097999321804E-2</v>
      </c>
      <c r="V5" s="9">
        <f t="shared" si="6"/>
        <v>4.6547619047619042</v>
      </c>
      <c r="W5" s="15" t="s">
        <v>44</v>
      </c>
      <c r="X5" s="10" t="s">
        <v>31</v>
      </c>
      <c r="Y5" s="11" t="s">
        <v>32</v>
      </c>
    </row>
    <row r="6" spans="1:25" ht="132" x14ac:dyDescent="0.2">
      <c r="A6" s="2" t="s">
        <v>36</v>
      </c>
      <c r="B6" s="2" t="s">
        <v>25</v>
      </c>
      <c r="C6" s="2" t="s">
        <v>26</v>
      </c>
      <c r="D6" s="2">
        <v>200</v>
      </c>
      <c r="E6" s="3">
        <v>3</v>
      </c>
      <c r="F6" s="4">
        <v>7800</v>
      </c>
      <c r="G6" s="2" t="s">
        <v>27</v>
      </c>
      <c r="H6" s="2">
        <f t="shared" si="0"/>
        <v>5850</v>
      </c>
      <c r="I6" s="2" t="s">
        <v>28</v>
      </c>
      <c r="J6" s="5">
        <v>0.15</v>
      </c>
      <c r="K6" s="6">
        <f t="shared" si="1"/>
        <v>175500</v>
      </c>
      <c r="L6" s="2">
        <v>100</v>
      </c>
      <c r="M6" s="6">
        <f t="shared" si="2"/>
        <v>20000</v>
      </c>
      <c r="N6" s="7">
        <v>380</v>
      </c>
      <c r="O6" s="7">
        <f t="shared" si="3"/>
        <v>76000</v>
      </c>
      <c r="P6" s="7" t="s">
        <v>29</v>
      </c>
      <c r="Q6" s="6">
        <f t="shared" si="4"/>
        <v>195500</v>
      </c>
      <c r="R6" s="2" t="s">
        <v>30</v>
      </c>
      <c r="S6" s="2">
        <f>10000*D6</f>
        <v>2000000</v>
      </c>
      <c r="T6" s="2">
        <f t="shared" si="5"/>
        <v>42000000</v>
      </c>
      <c r="U6" s="8">
        <f>D6/7330</f>
        <v>2.7285129604365622E-2</v>
      </c>
      <c r="V6" s="9">
        <f t="shared" si="6"/>
        <v>4.6547619047619042</v>
      </c>
      <c r="W6" s="15" t="s">
        <v>45</v>
      </c>
      <c r="X6" s="10" t="s">
        <v>31</v>
      </c>
      <c r="Y6" s="11" t="s">
        <v>32</v>
      </c>
    </row>
    <row r="7" spans="1:25" ht="132" x14ac:dyDescent="0.2">
      <c r="A7" s="2" t="s">
        <v>37</v>
      </c>
      <c r="B7" s="2" t="s">
        <v>25</v>
      </c>
      <c r="C7" s="2" t="s">
        <v>26</v>
      </c>
      <c r="D7" s="2">
        <v>300</v>
      </c>
      <c r="E7" s="3">
        <v>3</v>
      </c>
      <c r="F7" s="4">
        <v>7800</v>
      </c>
      <c r="G7" s="2" t="s">
        <v>27</v>
      </c>
      <c r="H7" s="2">
        <f t="shared" si="0"/>
        <v>5850</v>
      </c>
      <c r="I7" s="2" t="s">
        <v>28</v>
      </c>
      <c r="J7" s="5">
        <v>0.15</v>
      </c>
      <c r="K7" s="6">
        <f t="shared" si="1"/>
        <v>263250</v>
      </c>
      <c r="L7" s="2">
        <v>100</v>
      </c>
      <c r="M7" s="6">
        <f t="shared" si="2"/>
        <v>30000</v>
      </c>
      <c r="N7" s="7">
        <v>380</v>
      </c>
      <c r="O7" s="7">
        <f t="shared" si="3"/>
        <v>114000</v>
      </c>
      <c r="P7" s="7" t="s">
        <v>29</v>
      </c>
      <c r="Q7" s="6">
        <f t="shared" si="4"/>
        <v>293250</v>
      </c>
      <c r="R7" s="2" t="s">
        <v>30</v>
      </c>
      <c r="S7" s="2">
        <f>8000*D7</f>
        <v>2400000</v>
      </c>
      <c r="T7" s="2">
        <f t="shared" si="5"/>
        <v>50400000</v>
      </c>
      <c r="U7" s="8">
        <f>D7/7284</f>
        <v>4.118616144975288E-2</v>
      </c>
      <c r="V7" s="9">
        <f t="shared" si="6"/>
        <v>5.8184523809523805</v>
      </c>
      <c r="W7" s="15" t="s">
        <v>46</v>
      </c>
      <c r="X7" s="10" t="s">
        <v>31</v>
      </c>
      <c r="Y7" s="11" t="s">
        <v>32</v>
      </c>
    </row>
    <row r="8" spans="1:25" ht="132" x14ac:dyDescent="0.2">
      <c r="A8" s="2" t="s">
        <v>38</v>
      </c>
      <c r="B8" s="2" t="s">
        <v>25</v>
      </c>
      <c r="C8" s="2" t="s">
        <v>26</v>
      </c>
      <c r="D8" s="2">
        <v>300</v>
      </c>
      <c r="E8" s="3">
        <v>3</v>
      </c>
      <c r="F8" s="4">
        <v>7800</v>
      </c>
      <c r="G8" s="2" t="s">
        <v>27</v>
      </c>
      <c r="H8" s="2">
        <f t="shared" si="0"/>
        <v>5850</v>
      </c>
      <c r="I8" s="2" t="s">
        <v>28</v>
      </c>
      <c r="J8" s="5">
        <v>0.15</v>
      </c>
      <c r="K8" s="6">
        <f t="shared" si="1"/>
        <v>263250</v>
      </c>
      <c r="L8" s="2">
        <v>100</v>
      </c>
      <c r="M8" s="6">
        <f t="shared" si="2"/>
        <v>30000</v>
      </c>
      <c r="N8" s="7">
        <v>380</v>
      </c>
      <c r="O8" s="7">
        <f t="shared" si="3"/>
        <v>114000</v>
      </c>
      <c r="P8" s="7" t="s">
        <v>29</v>
      </c>
      <c r="Q8" s="6">
        <f t="shared" si="4"/>
        <v>293250</v>
      </c>
      <c r="R8" s="2" t="s">
        <v>30</v>
      </c>
      <c r="S8" s="2">
        <f>7500*D8</f>
        <v>2250000</v>
      </c>
      <c r="T8" s="2">
        <f t="shared" si="5"/>
        <v>47250000</v>
      </c>
      <c r="U8" s="8">
        <f>D8/5396</f>
        <v>5.5596738324684952E-2</v>
      </c>
      <c r="V8" s="9">
        <f t="shared" si="6"/>
        <v>6.2063492063492065</v>
      </c>
      <c r="W8" s="15" t="s">
        <v>47</v>
      </c>
      <c r="X8" s="10" t="s">
        <v>31</v>
      </c>
      <c r="Y8" s="11" t="s">
        <v>32</v>
      </c>
    </row>
    <row r="9" spans="1:25" ht="132" x14ac:dyDescent="0.2">
      <c r="A9" s="12" t="s">
        <v>39</v>
      </c>
      <c r="B9" s="2" t="s">
        <v>25</v>
      </c>
      <c r="C9" s="2" t="s">
        <v>26</v>
      </c>
      <c r="D9" s="2">
        <v>400</v>
      </c>
      <c r="E9" s="3">
        <v>3</v>
      </c>
      <c r="F9" s="4">
        <v>7800</v>
      </c>
      <c r="G9" s="2" t="s">
        <v>27</v>
      </c>
      <c r="H9" s="2">
        <f t="shared" si="0"/>
        <v>5850</v>
      </c>
      <c r="I9" s="2" t="s">
        <v>28</v>
      </c>
      <c r="J9" s="5">
        <v>0.15</v>
      </c>
      <c r="K9" s="6">
        <f t="shared" si="1"/>
        <v>351000</v>
      </c>
      <c r="L9" s="2">
        <v>100</v>
      </c>
      <c r="M9" s="6">
        <f t="shared" si="2"/>
        <v>40000</v>
      </c>
      <c r="N9" s="7">
        <v>380</v>
      </c>
      <c r="O9" s="7">
        <f t="shared" si="3"/>
        <v>152000</v>
      </c>
      <c r="P9" s="7" t="s">
        <v>29</v>
      </c>
      <c r="Q9" s="6">
        <f t="shared" si="4"/>
        <v>391000</v>
      </c>
      <c r="R9" s="2" t="s">
        <v>30</v>
      </c>
      <c r="S9" s="2">
        <f>9500*D9</f>
        <v>3800000</v>
      </c>
      <c r="T9" s="2">
        <f t="shared" si="5"/>
        <v>79800000</v>
      </c>
      <c r="U9" s="8">
        <f>D9/8316</f>
        <v>4.8100048100048101E-2</v>
      </c>
      <c r="V9" s="9">
        <f t="shared" si="6"/>
        <v>4.8997493734335835</v>
      </c>
      <c r="W9" s="15" t="s">
        <v>48</v>
      </c>
      <c r="X9" s="10" t="s">
        <v>31</v>
      </c>
      <c r="Y9" s="11" t="s">
        <v>32</v>
      </c>
    </row>
    <row r="10" spans="1:25" ht="132" x14ac:dyDescent="0.2">
      <c r="A10" s="12" t="s">
        <v>40</v>
      </c>
      <c r="B10" s="2" t="s">
        <v>25</v>
      </c>
      <c r="C10" s="2" t="s">
        <v>26</v>
      </c>
      <c r="D10" s="2">
        <v>287</v>
      </c>
      <c r="E10" s="3">
        <v>3</v>
      </c>
      <c r="F10" s="4">
        <v>7800</v>
      </c>
      <c r="G10" s="2" t="s">
        <v>27</v>
      </c>
      <c r="H10" s="2">
        <f t="shared" si="0"/>
        <v>5850</v>
      </c>
      <c r="I10" s="2" t="s">
        <v>28</v>
      </c>
      <c r="J10" s="5">
        <v>0.15</v>
      </c>
      <c r="K10" s="6">
        <f t="shared" si="1"/>
        <v>251842.5</v>
      </c>
      <c r="L10" s="2">
        <v>100</v>
      </c>
      <c r="M10" s="6">
        <f t="shared" si="2"/>
        <v>28700</v>
      </c>
      <c r="N10" s="7">
        <v>380</v>
      </c>
      <c r="O10" s="7">
        <f t="shared" si="3"/>
        <v>109060</v>
      </c>
      <c r="P10" s="7" t="s">
        <v>29</v>
      </c>
      <c r="Q10" s="6">
        <f t="shared" si="4"/>
        <v>280542.5</v>
      </c>
      <c r="R10" s="2" t="s">
        <v>30</v>
      </c>
      <c r="S10" s="2">
        <f>8500*D10</f>
        <v>2439500</v>
      </c>
      <c r="T10" s="2">
        <f t="shared" si="5"/>
        <v>51229500</v>
      </c>
      <c r="U10" s="8">
        <f>D10/3226</f>
        <v>8.8964662120272778E-2</v>
      </c>
      <c r="V10" s="9">
        <f t="shared" si="6"/>
        <v>5.4761904761904763</v>
      </c>
      <c r="W10" s="15" t="s">
        <v>49</v>
      </c>
      <c r="X10" s="10" t="s">
        <v>31</v>
      </c>
      <c r="Y10" s="11" t="s">
        <v>32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门禁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王成明</dc:creator>
  <cp:lastModifiedBy>成明 王</cp:lastModifiedBy>
  <dcterms:created xsi:type="dcterms:W3CDTF">2015-06-05T18:19:34Z</dcterms:created>
  <dcterms:modified xsi:type="dcterms:W3CDTF">2025-10-29T03:30:43Z</dcterms:modified>
</cp:coreProperties>
</file>