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04D99325-2C86-46B6-AC4C-69E7A32F9674}" xr6:coauthVersionLast="47" xr6:coauthVersionMax="47" xr10:uidLastSave="{00000000-0000-0000-0000-000000000000}"/>
  <bookViews>
    <workbookView xWindow="1620" yWindow="4005" windowWidth="23835" windowHeight="11175" xr2:uid="{00000000-000D-0000-FFFF-FFFF00000000}"/>
  </bookViews>
  <sheets>
    <sheet name="车库灯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" l="1"/>
  <c r="S5" i="1"/>
  <c r="T5" i="1" s="1"/>
  <c r="Q5" i="1"/>
  <c r="M5" i="1"/>
  <c r="J5" i="1"/>
  <c r="H5" i="1"/>
  <c r="K5" i="1" s="1"/>
  <c r="N5" i="1" s="1"/>
  <c r="V4" i="1"/>
  <c r="S4" i="1"/>
  <c r="T4" i="1" s="1"/>
  <c r="M4" i="1"/>
  <c r="J4" i="1"/>
  <c r="H4" i="1"/>
  <c r="Q4" i="1" s="1"/>
  <c r="V3" i="1"/>
  <c r="S3" i="1"/>
  <c r="T3" i="1" s="1"/>
  <c r="M3" i="1"/>
  <c r="Q3" i="1" s="1"/>
  <c r="K3" i="1"/>
  <c r="N3" i="1" s="1"/>
  <c r="U3" i="1" s="1"/>
  <c r="J3" i="1"/>
  <c r="H3" i="1"/>
  <c r="V2" i="1"/>
  <c r="S2" i="1"/>
  <c r="T2" i="1" s="1"/>
  <c r="M2" i="1"/>
  <c r="J2" i="1"/>
  <c r="H2" i="1"/>
  <c r="Q2" i="1" s="1"/>
  <c r="U5" i="1" l="1"/>
  <c r="K4" i="1"/>
  <c r="N4" i="1" s="1"/>
  <c r="U4" i="1" s="1"/>
  <c r="K2" i="1"/>
  <c r="N2" i="1" s="1"/>
  <c r="U2" i="1" s="1"/>
</calcChain>
</file>

<file path=xl/sharedStrings.xml><?xml version="1.0" encoding="utf-8"?>
<sst xmlns="http://schemas.openxmlformats.org/spreadsheetml/2006/main" count="56" uniqueCount="35">
  <si>
    <t>城市</t>
  </si>
  <si>
    <t>媒体名称</t>
  </si>
  <si>
    <t>频次</t>
  </si>
  <si>
    <t>发布总量(块)</t>
    <phoneticPr fontId="1" type="noConversion"/>
  </si>
  <si>
    <t>购买周期(周)</t>
    <phoneticPr fontId="1" type="noConversion"/>
  </si>
  <si>
    <t>刊例价</t>
    <phoneticPr fontId="1" type="noConversion"/>
  </si>
  <si>
    <t>刊例价单位</t>
    <phoneticPr fontId="1" type="noConversion"/>
  </si>
  <si>
    <t>实际购买刊例价</t>
    <phoneticPr fontId="1" type="noConversion"/>
  </si>
  <si>
    <t>实际购买刊例价单位</t>
    <phoneticPr fontId="1" type="noConversion"/>
  </si>
  <si>
    <t>折扣</t>
  </si>
  <si>
    <t>媒体总净价(元)</t>
    <phoneticPr fontId="1" type="noConversion"/>
  </si>
  <si>
    <t>首次制作安装费(元/次/块)</t>
    <phoneticPr fontId="1" type="noConversion"/>
  </si>
  <si>
    <t>总制作费(元)</t>
    <phoneticPr fontId="1" type="noConversion"/>
  </si>
  <si>
    <t>总净价(元)</t>
    <phoneticPr fontId="1" type="noConversion"/>
  </si>
  <si>
    <t>总净价单位</t>
    <phoneticPr fontId="1" type="noConversion"/>
  </si>
  <si>
    <t>成本折扣</t>
    <phoneticPr fontId="1" type="noConversion"/>
  </si>
  <si>
    <t>媒体费总价</t>
    <phoneticPr fontId="1" type="noConversion"/>
  </si>
  <si>
    <t>供应商</t>
    <phoneticPr fontId="1" type="noConversion"/>
  </si>
  <si>
    <t>单日覆盖人流量/人次</t>
    <phoneticPr fontId="1" type="noConversion"/>
  </si>
  <si>
    <t>总曝光/人次</t>
    <phoneticPr fontId="1" type="noConversion"/>
  </si>
  <si>
    <t>CPM(元)</t>
    <phoneticPr fontId="1" type="noConversion"/>
  </si>
  <si>
    <t>SOV</t>
    <phoneticPr fontId="1" type="noConversion"/>
  </si>
  <si>
    <t>备注</t>
    <phoneticPr fontId="1" type="noConversion"/>
  </si>
  <si>
    <t>北京</t>
  </si>
  <si>
    <t>固定</t>
  </si>
  <si>
    <t>元/30块/4周</t>
  </si>
  <si>
    <t>元/30块/2周</t>
  </si>
  <si>
    <t>元/2周</t>
  </si>
  <si>
    <t>善行</t>
  </si>
  <si>
    <t>一、此媒体刊例分别有30块套装、50块套装、100块套装；
1，投放30块以下，使用30块套装刊例；
2，投放30块以上（含30块）、50块以下，使用使用30块套装刊例；
3，投放50块以上（含50块）、100块以下，使用使用50块套装刊例；
4，投放100块以上（含100块），使用使用100块套装刊例；
二、此媒体4周起做，如做2周，需加收首次制作安装费，即500元/次/块
三、固定周日上刊，周一开始算发布期。</t>
    <phoneticPr fontId="1" type="noConversion"/>
  </si>
  <si>
    <t>上海</t>
  </si>
  <si>
    <t>广州</t>
  </si>
  <si>
    <t>深圳</t>
  </si>
  <si>
    <t>车库灯箱30块套装</t>
    <phoneticPr fontId="1" type="noConversion"/>
  </si>
  <si>
    <t>对应比稿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</si>
</sst>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09]mmmm/yy;@"/>
    <numFmt numFmtId="177" formatCode="#,##0_ "/>
    <numFmt numFmtId="178" formatCode="0.0%"/>
    <numFmt numFmtId="179" formatCode="0.00_);[Red]\(0.00\)"/>
    <numFmt numFmtId="180" formatCode="#,##0;[Red]#,##0"/>
    <numFmt numFmtId="181" formatCode="0_);[Red]\(0\)"/>
    <numFmt numFmtId="182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topLeftCell="E1" workbookViewId="0">
      <selection activeCell="X2" sqref="X2:X5"/>
    </sheetView>
  </sheetViews>
  <sheetFormatPr defaultRowHeight="14.25" x14ac:dyDescent="0.2"/>
  <sheetData>
    <row r="1" spans="1:24" ht="49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5" t="s">
        <v>11</v>
      </c>
      <c r="M1" s="2" t="s">
        <v>12</v>
      </c>
      <c r="N1" s="2" t="s">
        <v>13</v>
      </c>
      <c r="O1" s="1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8" t="s">
        <v>19</v>
      </c>
      <c r="U1" s="7" t="s">
        <v>20</v>
      </c>
      <c r="V1" s="7" t="s">
        <v>21</v>
      </c>
      <c r="W1" s="9" t="s">
        <v>22</v>
      </c>
      <c r="X1" s="21" t="s">
        <v>34</v>
      </c>
    </row>
    <row r="2" spans="1:24" ht="83.25" customHeight="1" x14ac:dyDescent="0.2">
      <c r="A2" s="10" t="s">
        <v>23</v>
      </c>
      <c r="B2" s="10" t="s">
        <v>33</v>
      </c>
      <c r="C2" s="10" t="s">
        <v>24</v>
      </c>
      <c r="D2" s="11">
        <v>30</v>
      </c>
      <c r="E2" s="11">
        <v>2</v>
      </c>
      <c r="F2" s="12">
        <v>900000</v>
      </c>
      <c r="G2" s="10" t="s">
        <v>25</v>
      </c>
      <c r="H2" s="10">
        <f>F2/30/E2*D2</f>
        <v>450000</v>
      </c>
      <c r="I2" s="10" t="s">
        <v>26</v>
      </c>
      <c r="J2" s="13">
        <f>65%*(1-2%)</f>
        <v>0.63700000000000001</v>
      </c>
      <c r="K2" s="14">
        <f>H2*J2</f>
        <v>286650</v>
      </c>
      <c r="L2" s="15">
        <v>500</v>
      </c>
      <c r="M2" s="14">
        <f>L2*D2</f>
        <v>15000</v>
      </c>
      <c r="N2" s="14">
        <f>K2+M2</f>
        <v>301650</v>
      </c>
      <c r="O2" s="10" t="s">
        <v>27</v>
      </c>
      <c r="P2" s="16">
        <v>0.3</v>
      </c>
      <c r="Q2" s="17">
        <f>H2*P2+M2</f>
        <v>150000</v>
      </c>
      <c r="R2" s="17" t="s">
        <v>28</v>
      </c>
      <c r="S2" s="14">
        <f>12000*D2</f>
        <v>360000</v>
      </c>
      <c r="T2" s="14">
        <f>S2*14</f>
        <v>5040000</v>
      </c>
      <c r="U2" s="18">
        <f>N2/T2*1000</f>
        <v>59.851190476190474</v>
      </c>
      <c r="V2" s="19">
        <f>D2/385</f>
        <v>7.792207792207792E-2</v>
      </c>
      <c r="W2" s="20" t="s">
        <v>29</v>
      </c>
      <c r="X2" s="22"/>
    </row>
    <row r="3" spans="1:24" ht="78.75" customHeight="1" x14ac:dyDescent="0.2">
      <c r="A3" s="10" t="s">
        <v>30</v>
      </c>
      <c r="B3" s="10" t="s">
        <v>33</v>
      </c>
      <c r="C3" s="10" t="s">
        <v>24</v>
      </c>
      <c r="D3" s="11">
        <v>30</v>
      </c>
      <c r="E3" s="11">
        <v>2</v>
      </c>
      <c r="F3" s="12">
        <v>900000</v>
      </c>
      <c r="G3" s="10" t="s">
        <v>25</v>
      </c>
      <c r="H3" s="10">
        <f>F3/30/E3*D3</f>
        <v>450000</v>
      </c>
      <c r="I3" s="10" t="s">
        <v>26</v>
      </c>
      <c r="J3" s="13">
        <f>65%*(1-2%)</f>
        <v>0.63700000000000001</v>
      </c>
      <c r="K3" s="14">
        <f>H3*J3</f>
        <v>286650</v>
      </c>
      <c r="L3" s="15">
        <v>500</v>
      </c>
      <c r="M3" s="14">
        <f>L3*D3</f>
        <v>15000</v>
      </c>
      <c r="N3" s="14">
        <f>K3+M3</f>
        <v>301650</v>
      </c>
      <c r="O3" s="10" t="s">
        <v>27</v>
      </c>
      <c r="P3" s="16">
        <v>0.3</v>
      </c>
      <c r="Q3" s="17">
        <f>H3*P3+M3</f>
        <v>150000</v>
      </c>
      <c r="R3" s="17" t="s">
        <v>28</v>
      </c>
      <c r="S3" s="14">
        <f>13000*D3</f>
        <v>390000</v>
      </c>
      <c r="T3" s="14">
        <f>S3*14</f>
        <v>5460000</v>
      </c>
      <c r="U3" s="18">
        <f>N3/T3*1000</f>
        <v>55.247252747252752</v>
      </c>
      <c r="V3" s="19">
        <f>D3/150</f>
        <v>0.2</v>
      </c>
      <c r="W3" s="20" t="s">
        <v>29</v>
      </c>
      <c r="X3" s="22"/>
    </row>
    <row r="4" spans="1:24" ht="75" customHeight="1" x14ac:dyDescent="0.2">
      <c r="A4" s="10" t="s">
        <v>31</v>
      </c>
      <c r="B4" s="10" t="s">
        <v>33</v>
      </c>
      <c r="C4" s="10" t="s">
        <v>24</v>
      </c>
      <c r="D4" s="11">
        <v>30</v>
      </c>
      <c r="E4" s="11">
        <v>2</v>
      </c>
      <c r="F4" s="12">
        <v>900000</v>
      </c>
      <c r="G4" s="10" t="s">
        <v>25</v>
      </c>
      <c r="H4" s="10">
        <f>F4/30/E4*D4</f>
        <v>450000</v>
      </c>
      <c r="I4" s="10" t="s">
        <v>26</v>
      </c>
      <c r="J4" s="13">
        <f>65%*(1-2%)</f>
        <v>0.63700000000000001</v>
      </c>
      <c r="K4" s="14">
        <f>H4*J4</f>
        <v>286650</v>
      </c>
      <c r="L4" s="15">
        <v>500</v>
      </c>
      <c r="M4" s="14">
        <f>L4*D4</f>
        <v>15000</v>
      </c>
      <c r="N4" s="14">
        <f>K4+M4</f>
        <v>301650</v>
      </c>
      <c r="O4" s="10" t="s">
        <v>27</v>
      </c>
      <c r="P4" s="16">
        <v>0.3</v>
      </c>
      <c r="Q4" s="17">
        <f>H4*P4+M4</f>
        <v>150000</v>
      </c>
      <c r="R4" s="17" t="s">
        <v>28</v>
      </c>
      <c r="S4" s="14">
        <f>12000*D4</f>
        <v>360000</v>
      </c>
      <c r="T4" s="14">
        <f>S4*14</f>
        <v>5040000</v>
      </c>
      <c r="U4" s="18">
        <f>N4/T4*1000</f>
        <v>59.851190476190474</v>
      </c>
      <c r="V4" s="19">
        <f>D4/350</f>
        <v>8.5714285714285715E-2</v>
      </c>
      <c r="W4" s="20" t="s">
        <v>29</v>
      </c>
      <c r="X4" s="22"/>
    </row>
    <row r="5" spans="1:24" ht="71.25" customHeight="1" x14ac:dyDescent="0.2">
      <c r="A5" s="10" t="s">
        <v>32</v>
      </c>
      <c r="B5" s="10" t="s">
        <v>33</v>
      </c>
      <c r="C5" s="10" t="s">
        <v>24</v>
      </c>
      <c r="D5" s="11">
        <v>30</v>
      </c>
      <c r="E5" s="11">
        <v>2</v>
      </c>
      <c r="F5" s="12">
        <v>900000</v>
      </c>
      <c r="G5" s="10" t="s">
        <v>25</v>
      </c>
      <c r="H5" s="10">
        <f>F5/30/E5*D5</f>
        <v>450000</v>
      </c>
      <c r="I5" s="10" t="s">
        <v>26</v>
      </c>
      <c r="J5" s="13">
        <f>65%*(1-2%)</f>
        <v>0.63700000000000001</v>
      </c>
      <c r="K5" s="14">
        <f>H5*J5</f>
        <v>286650</v>
      </c>
      <c r="L5" s="15">
        <v>500</v>
      </c>
      <c r="M5" s="14">
        <f>L5*D5</f>
        <v>15000</v>
      </c>
      <c r="N5" s="14">
        <f>K5+M5</f>
        <v>301650</v>
      </c>
      <c r="O5" s="10" t="s">
        <v>27</v>
      </c>
      <c r="P5" s="16">
        <v>0.3</v>
      </c>
      <c r="Q5" s="17">
        <f>H5*P5+M5</f>
        <v>150000</v>
      </c>
      <c r="R5" s="17" t="s">
        <v>28</v>
      </c>
      <c r="S5" s="14">
        <f>11000*D5</f>
        <v>330000</v>
      </c>
      <c r="T5" s="14">
        <f>S5*14</f>
        <v>4620000</v>
      </c>
      <c r="U5" s="18">
        <f>N5/T5*1000</f>
        <v>65.29220779220779</v>
      </c>
      <c r="V5" s="19">
        <f>D5/210</f>
        <v>0.14285714285714285</v>
      </c>
      <c r="W5" s="20" t="s">
        <v>29</v>
      </c>
      <c r="X5" s="2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车库灯箱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2025-10-29T03:27:56Z</dcterms:modified>
</cp:coreProperties>
</file>