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项目源码\优客传媒\YouKeChuanMei_VUE\public\jzTemplate\"/>
    </mc:Choice>
  </mc:AlternateContent>
  <xr:revisionPtr revIDLastSave="0" documentId="13_ncr:1_{ED65E1F3-C78E-4515-8C06-53E59D871DF2}" xr6:coauthVersionLast="47" xr6:coauthVersionMax="47" xr10:uidLastSave="{00000000-0000-0000-0000-000000000000}"/>
  <bookViews>
    <workbookView xWindow="1620" yWindow="4005" windowWidth="21600" windowHeight="11175" xr2:uid="{00000000-000D-0000-FFFF-FFFF00000000}"/>
  </bookViews>
  <sheets>
    <sheet name="高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0" i="1" l="1"/>
  <c r="P50" i="1"/>
  <c r="G50" i="1"/>
  <c r="J50" i="1" s="1"/>
  <c r="T49" i="1"/>
  <c r="S49" i="1"/>
  <c r="P49" i="1"/>
  <c r="J49" i="1"/>
  <c r="U49" i="1" s="1"/>
  <c r="S48" i="1"/>
  <c r="G48" i="1"/>
  <c r="P48" i="1" s="1"/>
  <c r="S47" i="1"/>
  <c r="U47" i="1" s="1"/>
  <c r="P47" i="1"/>
  <c r="M47" i="1"/>
  <c r="J47" i="1"/>
  <c r="T46" i="1"/>
  <c r="S46" i="1"/>
  <c r="P46" i="1"/>
  <c r="J46" i="1"/>
  <c r="U46" i="1" s="1"/>
  <c r="S45" i="1"/>
  <c r="G45" i="1"/>
  <c r="P45" i="1" s="1"/>
  <c r="S44" i="1"/>
  <c r="P44" i="1"/>
  <c r="J44" i="1"/>
  <c r="U44" i="1" s="1"/>
  <c r="S43" i="1"/>
  <c r="U43" i="1" s="1"/>
  <c r="P43" i="1"/>
  <c r="M43" i="1"/>
  <c r="J43" i="1"/>
  <c r="S42" i="1"/>
  <c r="P42" i="1"/>
  <c r="J42" i="1"/>
  <c r="U42" i="1" s="1"/>
  <c r="S41" i="1"/>
  <c r="G41" i="1"/>
  <c r="P41" i="1" s="1"/>
  <c r="S40" i="1"/>
  <c r="G40" i="1"/>
  <c r="P40" i="1" s="1"/>
  <c r="S39" i="1"/>
  <c r="U39" i="1" s="1"/>
  <c r="P39" i="1"/>
  <c r="M39" i="1"/>
  <c r="J39" i="1"/>
  <c r="S38" i="1"/>
  <c r="P38" i="1"/>
  <c r="G38" i="1"/>
  <c r="J38" i="1" s="1"/>
  <c r="S37" i="1"/>
  <c r="G37" i="1"/>
  <c r="J37" i="1" s="1"/>
  <c r="T36" i="1"/>
  <c r="S36" i="1"/>
  <c r="P36" i="1"/>
  <c r="J36" i="1"/>
  <c r="M36" i="1" s="1"/>
  <c r="S35" i="1"/>
  <c r="U35" i="1" s="1"/>
  <c r="P35" i="1"/>
  <c r="J35" i="1"/>
  <c r="M35" i="1" s="1"/>
  <c r="S34" i="1"/>
  <c r="G34" i="1"/>
  <c r="P34" i="1" s="1"/>
  <c r="S33" i="1"/>
  <c r="P33" i="1"/>
  <c r="J33" i="1"/>
  <c r="U33" i="1" s="1"/>
  <c r="S32" i="1"/>
  <c r="P32" i="1"/>
  <c r="J32" i="1"/>
  <c r="U32" i="1" s="1"/>
  <c r="S31" i="1"/>
  <c r="U31" i="1" s="1"/>
  <c r="P31" i="1"/>
  <c r="M31" i="1"/>
  <c r="J31" i="1"/>
  <c r="S30" i="1"/>
  <c r="P30" i="1"/>
  <c r="J30" i="1"/>
  <c r="U30" i="1" s="1"/>
  <c r="S29" i="1"/>
  <c r="P29" i="1"/>
  <c r="J29" i="1"/>
  <c r="U29" i="1" s="1"/>
  <c r="S28" i="1"/>
  <c r="P28" i="1"/>
  <c r="J28" i="1"/>
  <c r="U28" i="1" s="1"/>
  <c r="S27" i="1"/>
  <c r="P27" i="1"/>
  <c r="J27" i="1"/>
  <c r="U27" i="1" s="1"/>
  <c r="U26" i="1"/>
  <c r="S26" i="1"/>
  <c r="P26" i="1"/>
  <c r="J26" i="1"/>
  <c r="M26" i="1" s="1"/>
  <c r="G26" i="1"/>
  <c r="T25" i="1"/>
  <c r="S25" i="1"/>
  <c r="P25" i="1"/>
  <c r="J25" i="1"/>
  <c r="U25" i="1" s="1"/>
  <c r="T24" i="1"/>
  <c r="S24" i="1"/>
  <c r="P24" i="1"/>
  <c r="J24" i="1"/>
  <c r="M24" i="1" s="1"/>
  <c r="S23" i="1"/>
  <c r="P23" i="1"/>
  <c r="J23" i="1"/>
  <c r="U23" i="1" s="1"/>
  <c r="S22" i="1"/>
  <c r="P22" i="1"/>
  <c r="G22" i="1"/>
  <c r="J22" i="1" s="1"/>
  <c r="S21" i="1"/>
  <c r="G21" i="1"/>
  <c r="J21" i="1" s="1"/>
  <c r="T20" i="1"/>
  <c r="S20" i="1"/>
  <c r="P20" i="1"/>
  <c r="J20" i="1"/>
  <c r="U20" i="1" s="1"/>
  <c r="S19" i="1"/>
  <c r="P19" i="1"/>
  <c r="G19" i="1"/>
  <c r="J19" i="1" s="1"/>
  <c r="S18" i="1"/>
  <c r="G18" i="1"/>
  <c r="P18" i="1" s="1"/>
  <c r="S17" i="1"/>
  <c r="P17" i="1"/>
  <c r="J17" i="1"/>
  <c r="U17" i="1" s="1"/>
  <c r="T16" i="1"/>
  <c r="S16" i="1"/>
  <c r="P16" i="1"/>
  <c r="J16" i="1"/>
  <c r="M16" i="1" s="1"/>
  <c r="T15" i="1"/>
  <c r="S15" i="1"/>
  <c r="U15" i="1" s="1"/>
  <c r="P15" i="1"/>
  <c r="J15" i="1"/>
  <c r="M15" i="1" s="1"/>
  <c r="S14" i="1"/>
  <c r="G14" i="1"/>
  <c r="P14" i="1" s="1"/>
  <c r="S13" i="1"/>
  <c r="P13" i="1"/>
  <c r="J13" i="1"/>
  <c r="U13" i="1" s="1"/>
  <c r="S12" i="1"/>
  <c r="P12" i="1"/>
  <c r="J12" i="1"/>
  <c r="U12" i="1" s="1"/>
  <c r="T11" i="1"/>
  <c r="S11" i="1"/>
  <c r="U11" i="1" s="1"/>
  <c r="P11" i="1"/>
  <c r="J11" i="1"/>
  <c r="M11" i="1" s="1"/>
  <c r="S10" i="1"/>
  <c r="G10" i="1"/>
  <c r="J10" i="1" s="1"/>
  <c r="S9" i="1"/>
  <c r="P9" i="1"/>
  <c r="J9" i="1"/>
  <c r="U9" i="1" s="1"/>
  <c r="S8" i="1"/>
  <c r="G8" i="1"/>
  <c r="P8" i="1" s="1"/>
  <c r="S7" i="1"/>
  <c r="U7" i="1" s="1"/>
  <c r="P7" i="1"/>
  <c r="J7" i="1"/>
  <c r="M7" i="1" s="1"/>
  <c r="S6" i="1"/>
  <c r="P6" i="1"/>
  <c r="J6" i="1"/>
  <c r="U6" i="1" s="1"/>
  <c r="S5" i="1"/>
  <c r="P5" i="1"/>
  <c r="J5" i="1"/>
  <c r="U5" i="1" s="1"/>
  <c r="S4" i="1"/>
  <c r="G4" i="1"/>
  <c r="P4" i="1" s="1"/>
  <c r="S3" i="1"/>
  <c r="P3" i="1"/>
  <c r="G3" i="1"/>
  <c r="J3" i="1" s="1"/>
  <c r="S2" i="1"/>
  <c r="P2" i="1"/>
  <c r="J2" i="1"/>
  <c r="U2" i="1" s="1"/>
  <c r="U37" i="1" l="1"/>
  <c r="M37" i="1"/>
  <c r="U38" i="1"/>
  <c r="M38" i="1"/>
  <c r="U21" i="1"/>
  <c r="M21" i="1"/>
  <c r="U10" i="1"/>
  <c r="M10" i="1"/>
  <c r="M3" i="1"/>
  <c r="U3" i="1"/>
  <c r="M19" i="1"/>
  <c r="U19" i="1"/>
  <c r="U22" i="1"/>
  <c r="M22" i="1"/>
  <c r="U50" i="1"/>
  <c r="M50" i="1"/>
  <c r="M23" i="1"/>
  <c r="J4" i="1"/>
  <c r="M12" i="1"/>
  <c r="M32" i="1"/>
  <c r="J48" i="1"/>
  <c r="U16" i="1"/>
  <c r="U36" i="1"/>
  <c r="M9" i="1"/>
  <c r="M5" i="1"/>
  <c r="M33" i="1"/>
  <c r="M49" i="1"/>
  <c r="M25" i="1"/>
  <c r="M29" i="1"/>
  <c r="P37" i="1"/>
  <c r="P21" i="1"/>
  <c r="J14" i="1"/>
  <c r="M2" i="1"/>
  <c r="M6" i="1"/>
  <c r="J18" i="1"/>
  <c r="J34" i="1"/>
  <c r="P10" i="1"/>
  <c r="M46" i="1"/>
  <c r="M30" i="1"/>
  <c r="M42" i="1"/>
  <c r="M27" i="1"/>
  <c r="J8" i="1"/>
  <c r="M20" i="1"/>
  <c r="J40" i="1"/>
  <c r="M44" i="1"/>
  <c r="M28" i="1"/>
  <c r="M13" i="1"/>
  <c r="M17" i="1"/>
  <c r="U24" i="1"/>
  <c r="J45" i="1"/>
  <c r="J41" i="1"/>
  <c r="U40" i="1" l="1"/>
  <c r="M40" i="1"/>
  <c r="U48" i="1"/>
  <c r="M48" i="1"/>
  <c r="U8" i="1"/>
  <c r="M8" i="1"/>
  <c r="U4" i="1"/>
  <c r="M4" i="1"/>
  <c r="U34" i="1"/>
  <c r="M34" i="1"/>
  <c r="U18" i="1"/>
  <c r="M18" i="1"/>
  <c r="U14" i="1"/>
  <c r="M14" i="1"/>
  <c r="U41" i="1"/>
  <c r="M41" i="1"/>
  <c r="M45" i="1"/>
  <c r="U45" i="1"/>
</calcChain>
</file>

<file path=xl/sharedStrings.xml><?xml version="1.0" encoding="utf-8"?>
<sst xmlns="http://schemas.openxmlformats.org/spreadsheetml/2006/main" count="448" uniqueCount="147">
  <si>
    <t>城市</t>
  </si>
  <si>
    <t>场站</t>
  </si>
  <si>
    <t>媒体位置</t>
  </si>
  <si>
    <t>频次</t>
  </si>
  <si>
    <t>购买周期</t>
  </si>
  <si>
    <t>折扣</t>
  </si>
  <si>
    <t>成本</t>
  </si>
  <si>
    <t>客流量/人次</t>
  </si>
  <si>
    <t>总曝光/人次</t>
  </si>
  <si>
    <t>SOV</t>
  </si>
  <si>
    <t>发布总量(组)</t>
    <phoneticPr fontId="3" type="noConversion"/>
  </si>
  <si>
    <t>刊例价(元)</t>
    <phoneticPr fontId="3" type="noConversion"/>
  </si>
  <si>
    <t>刊例价单位</t>
    <phoneticPr fontId="3" type="noConversion"/>
  </si>
  <si>
    <t>媒体总净价(元)</t>
    <phoneticPr fontId="3" type="noConversion"/>
  </si>
  <si>
    <t>首次安装费(元/次)</t>
    <phoneticPr fontId="3" type="noConversion"/>
  </si>
  <si>
    <t>总制作费(元)</t>
    <phoneticPr fontId="3" type="noConversion"/>
  </si>
  <si>
    <t>总净价(元)</t>
    <phoneticPr fontId="3" type="noConversion"/>
  </si>
  <si>
    <t>总净价单位</t>
    <phoneticPr fontId="3" type="noConversion"/>
  </si>
  <si>
    <t>成本折扣</t>
    <phoneticPr fontId="3" type="noConversion"/>
  </si>
  <si>
    <t>供应商</t>
    <phoneticPr fontId="3" type="noConversion"/>
  </si>
  <si>
    <t>CPM(元)</t>
    <phoneticPr fontId="3" type="noConversion"/>
  </si>
  <si>
    <t>北京</t>
  </si>
  <si>
    <t>北京南站</t>
  </si>
  <si>
    <t>候车大厅——中央主屏（西）</t>
  </si>
  <si>
    <t>15秒/100次/天</t>
  </si>
  <si>
    <t>4块/组</t>
  </si>
  <si>
    <t>1个月</t>
  </si>
  <si>
    <t>元/组/月</t>
  </si>
  <si>
    <t>元/月</t>
  </si>
  <si>
    <t>永达</t>
  </si>
  <si>
    <t>出发层东西进站口中央通道</t>
  </si>
  <si>
    <t>15秒/380次/天</t>
  </si>
  <si>
    <t>4周</t>
  </si>
  <si>
    <t>元/组/4周</t>
  </si>
  <si>
    <t>元/4周</t>
  </si>
  <si>
    <t>北京航铁钧达</t>
  </si>
  <si>
    <t>到达层安检出口</t>
  </si>
  <si>
    <t>48块/组</t>
  </si>
  <si>
    <t>出发层进站安检口</t>
  </si>
  <si>
    <t>15秒/300次/天</t>
  </si>
  <si>
    <t>8块/组</t>
  </si>
  <si>
    <t>韵洪</t>
  </si>
  <si>
    <t>北京西站</t>
  </si>
  <si>
    <t>进站大厅
北一层进站检票口、北进站扶梯两侧</t>
  </si>
  <si>
    <t>3块/组</t>
  </si>
  <si>
    <t>候车大厅——2/4-11候车室上方</t>
  </si>
  <si>
    <t>9块/组</t>
  </si>
  <si>
    <t>北京丰台站</t>
  </si>
  <si>
    <t>北京丰台站候车室-独立刷屏</t>
  </si>
  <si>
    <t>15秒/195次/天</t>
  </si>
  <si>
    <t>38块/组</t>
  </si>
  <si>
    <t>兆讯</t>
  </si>
  <si>
    <t>上海</t>
  </si>
  <si>
    <t>上海虹桥站</t>
  </si>
  <si>
    <t>候车大厅——中央主屏北侧</t>
  </si>
  <si>
    <t>2块/组</t>
  </si>
  <si>
    <t>上海虹桥交通枢纽高铁到达出口处-横版LED</t>
  </si>
  <si>
    <t>15秒180次/天</t>
  </si>
  <si>
    <t>元/组/周</t>
  </si>
  <si>
    <t>广州</t>
  </si>
  <si>
    <t>广州南站</t>
  </si>
  <si>
    <t>出站大厅——进出站通道中央主屏</t>
  </si>
  <si>
    <t>楼地铁换乘口(东一/东二/西一/西二)</t>
  </si>
  <si>
    <t>15秒/240次/天</t>
  </si>
  <si>
    <t>26块/组</t>
  </si>
  <si>
    <t>出发层检票口</t>
  </si>
  <si>
    <t>100面/组</t>
  </si>
  <si>
    <t>广州南站候车室-独立刷屏</t>
  </si>
  <si>
    <t>56块/组</t>
  </si>
  <si>
    <t>深圳</t>
  </si>
  <si>
    <t>深圳北站</t>
  </si>
  <si>
    <t>候车大厅——进站安检口+中央主屏</t>
  </si>
  <si>
    <t>进站安检——东西进站安检口</t>
  </si>
  <si>
    <t>出发层候车厅检票口</t>
  </si>
  <si>
    <t>76面/组</t>
  </si>
  <si>
    <t>厦门</t>
  </si>
  <si>
    <t>厦门站</t>
  </si>
  <si>
    <t>厦门站候车室-独立刷屏</t>
  </si>
  <si>
    <t>20块/组</t>
  </si>
  <si>
    <t>厦门北站</t>
  </si>
  <si>
    <t>厦门北站候车室-独立刷屏</t>
  </si>
  <si>
    <t>39块/组</t>
  </si>
  <si>
    <t>进站大厅——南北进站大厅</t>
  </si>
  <si>
    <t>长沙</t>
  </si>
  <si>
    <t>长沙站</t>
  </si>
  <si>
    <t>长沙站候车室-独立刷屏</t>
  </si>
  <si>
    <t>16块/组</t>
  </si>
  <si>
    <t>长沙南站</t>
  </si>
  <si>
    <t>长沙南站候车室-独立刷屏</t>
  </si>
  <si>
    <t>40块/组</t>
  </si>
  <si>
    <t>出站大厅——西广场出站大厅</t>
  </si>
  <si>
    <t>成都</t>
  </si>
  <si>
    <t>成都东站</t>
  </si>
  <si>
    <t>候车大厅——中央主屏（北）</t>
  </si>
  <si>
    <t>进站大厅——西进站大厅</t>
  </si>
  <si>
    <t>1块/组</t>
  </si>
  <si>
    <t>成都西站</t>
  </si>
  <si>
    <t>成都西站候车室-独立刷屏</t>
  </si>
  <si>
    <t>6块/组</t>
  </si>
  <si>
    <t>重庆</t>
  </si>
  <si>
    <t>重庆西站</t>
  </si>
  <si>
    <t>重庆北站</t>
  </si>
  <si>
    <t>出站通道——通道中央双面吊挂屏</t>
  </si>
  <si>
    <t>24面/组</t>
  </si>
  <si>
    <t>15秒/220次/天</t>
  </si>
  <si>
    <t>36面/组</t>
  </si>
  <si>
    <t>南京</t>
  </si>
  <si>
    <t>南京南站</t>
  </si>
  <si>
    <t>进站+候车——
候车大厅南、北两侧，南进站大厅</t>
  </si>
  <si>
    <t>进站安检口</t>
  </si>
  <si>
    <t>10块/组</t>
  </si>
  <si>
    <t>南京站</t>
  </si>
  <si>
    <t>南京站候车室-独立刷屏</t>
  </si>
  <si>
    <t>19块/组</t>
  </si>
  <si>
    <t>西安</t>
  </si>
  <si>
    <t>西安北站</t>
  </si>
  <si>
    <t>出站大厅——南出站口B1服务台</t>
  </si>
  <si>
    <t>西安站</t>
  </si>
  <si>
    <t>西安站候车室-独立刷屏</t>
  </si>
  <si>
    <t>西安西站</t>
  </si>
  <si>
    <t>西安西站候车室-独立刷屏</t>
  </si>
  <si>
    <t>苏州</t>
  </si>
  <si>
    <t>苏州北站</t>
  </si>
  <si>
    <t>候车大厅——一层大厅南、北两侧</t>
  </si>
  <si>
    <t>苏州北站候车室-独立刷屏</t>
  </si>
  <si>
    <t>苏州站</t>
  </si>
  <si>
    <t>苏州站候车室-独立刷屏</t>
  </si>
  <si>
    <t>15块/组</t>
  </si>
  <si>
    <t>杭州</t>
  </si>
  <si>
    <t>杭州东站</t>
  </si>
  <si>
    <t>出站通道——东西两侧</t>
  </si>
  <si>
    <t>12块/组</t>
  </si>
  <si>
    <t>杭州站</t>
  </si>
  <si>
    <t>杭州站候车室-独立刷屏</t>
  </si>
  <si>
    <t>29块/组</t>
  </si>
  <si>
    <t>天津</t>
  </si>
  <si>
    <t>天津西站</t>
  </si>
  <si>
    <t>出站通道——南、北两侧 
 进站大厅——南、北进站口</t>
  </si>
  <si>
    <t>5块/组</t>
  </si>
  <si>
    <t>候车大厅中央通道</t>
  </si>
  <si>
    <t>30块/组</t>
  </si>
  <si>
    <t>武汉</t>
  </si>
  <si>
    <t>武汉站</t>
  </si>
  <si>
    <t>出站大厅——东西出站大厅</t>
  </si>
  <si>
    <t>武汉站候车室-独立刷屏</t>
  </si>
  <si>
    <t>33块/组</t>
  </si>
  <si>
    <t>对应比稿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</si>
</sst>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09]mmmm/yy;@"/>
    <numFmt numFmtId="177" formatCode="#,##0_ "/>
    <numFmt numFmtId="178" formatCode="0.00_ "/>
    <numFmt numFmtId="179" formatCode="0&quot;块&quot;"/>
    <numFmt numFmtId="180" formatCode="0&quot;周&quot;"/>
    <numFmt numFmtId="181" formatCode="#,##0_);[Red]\(#,##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/>
    <xf numFmtId="176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6" fillId="0" borderId="1" xfId="3" applyNumberFormat="1" applyFont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9" fontId="4" fillId="3" borderId="1" xfId="3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/>
    </xf>
    <xf numFmtId="178" fontId="6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181" fontId="8" fillId="0" borderId="1" xfId="0" applyNumberFormat="1" applyFont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">
    <cellStyle name="百分比" xfId="1" builtinId="5"/>
    <cellStyle name="常规" xfId="0" builtinId="0"/>
    <cellStyle name="常规 29" xfId="2" xr:uid="{A12FB7A3-8C24-40E8-A6AE-A51DC60FEB21}"/>
    <cellStyle name="常规 3" xfId="3" xr:uid="{E6D6C219-66EA-4EDD-82F0-B2BFE70F2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topLeftCell="M1" workbookViewId="0">
      <selection activeCell="W2" sqref="W2"/>
    </sheetView>
  </sheetViews>
  <sheetFormatPr defaultRowHeight="14.25" x14ac:dyDescent="0.2"/>
  <cols>
    <col min="19" max="19" width="11.625" customWidth="1"/>
  </cols>
  <sheetData>
    <row r="1" spans="1:22" ht="3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  <c r="F1" s="1" t="s">
        <v>4</v>
      </c>
      <c r="G1" s="3" t="s">
        <v>11</v>
      </c>
      <c r="H1" s="1" t="s">
        <v>12</v>
      </c>
      <c r="I1" s="2" t="s">
        <v>5</v>
      </c>
      <c r="J1" s="3" t="s">
        <v>13</v>
      </c>
      <c r="K1" s="4" t="s">
        <v>14</v>
      </c>
      <c r="L1" s="3" t="s">
        <v>15</v>
      </c>
      <c r="M1" s="3" t="s">
        <v>16</v>
      </c>
      <c r="N1" s="1" t="s">
        <v>17</v>
      </c>
      <c r="O1" s="5" t="s">
        <v>18</v>
      </c>
      <c r="P1" s="5" t="s">
        <v>6</v>
      </c>
      <c r="Q1" s="5" t="s">
        <v>19</v>
      </c>
      <c r="R1" s="3" t="s">
        <v>7</v>
      </c>
      <c r="S1" s="3" t="s">
        <v>8</v>
      </c>
      <c r="T1" s="6" t="s">
        <v>9</v>
      </c>
      <c r="U1" s="7" t="s">
        <v>20</v>
      </c>
      <c r="V1" s="39" t="s">
        <v>146</v>
      </c>
    </row>
    <row r="2" spans="1:22" ht="49.5" x14ac:dyDescent="0.2">
      <c r="A2" s="8" t="s">
        <v>21</v>
      </c>
      <c r="B2" s="8" t="s">
        <v>22</v>
      </c>
      <c r="C2" s="8" t="s">
        <v>23</v>
      </c>
      <c r="D2" s="8" t="s">
        <v>24</v>
      </c>
      <c r="E2" s="9" t="s">
        <v>25</v>
      </c>
      <c r="F2" s="9" t="s">
        <v>26</v>
      </c>
      <c r="G2" s="10">
        <v>2400000</v>
      </c>
      <c r="H2" s="11" t="s">
        <v>27</v>
      </c>
      <c r="I2" s="12">
        <v>0.3</v>
      </c>
      <c r="J2" s="13">
        <f>G2*I2</f>
        <v>720000</v>
      </c>
      <c r="K2" s="14">
        <v>0</v>
      </c>
      <c r="L2" s="9">
        <v>0</v>
      </c>
      <c r="M2" s="15">
        <f>J2+L2</f>
        <v>720000</v>
      </c>
      <c r="N2" s="11" t="s">
        <v>28</v>
      </c>
      <c r="O2" s="16">
        <v>0.15</v>
      </c>
      <c r="P2" s="17">
        <f>G2*O2</f>
        <v>360000</v>
      </c>
      <c r="Q2" s="18" t="s">
        <v>29</v>
      </c>
      <c r="R2" s="19">
        <v>350000</v>
      </c>
      <c r="S2" s="10">
        <f>R2*30</f>
        <v>10500000</v>
      </c>
      <c r="T2" s="20">
        <v>1</v>
      </c>
      <c r="U2" s="21">
        <f t="shared" ref="U2:U50" si="0">J2/S2*1000</f>
        <v>68.571428571428569</v>
      </c>
      <c r="V2" s="40"/>
    </row>
    <row r="3" spans="1:22" ht="49.5" x14ac:dyDescent="0.2">
      <c r="A3" s="8" t="s">
        <v>21</v>
      </c>
      <c r="B3" s="8" t="s">
        <v>22</v>
      </c>
      <c r="C3" s="11" t="s">
        <v>30</v>
      </c>
      <c r="D3" s="8" t="s">
        <v>31</v>
      </c>
      <c r="E3" s="22" t="s">
        <v>25</v>
      </c>
      <c r="F3" s="9" t="s">
        <v>32</v>
      </c>
      <c r="G3" s="23">
        <f>558000*4</f>
        <v>2232000</v>
      </c>
      <c r="H3" s="11" t="s">
        <v>33</v>
      </c>
      <c r="I3" s="12">
        <v>0.3</v>
      </c>
      <c r="J3" s="13">
        <f t="shared" ref="J3:J50" si="1">G3*I3</f>
        <v>669600</v>
      </c>
      <c r="K3" s="14">
        <v>0</v>
      </c>
      <c r="L3" s="9">
        <v>0</v>
      </c>
      <c r="M3" s="15">
        <f t="shared" ref="M3:M50" si="2">J3+L3</f>
        <v>669600</v>
      </c>
      <c r="N3" s="11" t="s">
        <v>34</v>
      </c>
      <c r="O3" s="16">
        <v>0.2</v>
      </c>
      <c r="P3" s="17">
        <f t="shared" ref="P3:P50" si="3">G3*O3</f>
        <v>446400</v>
      </c>
      <c r="Q3" s="18" t="s">
        <v>35</v>
      </c>
      <c r="R3" s="19">
        <v>350000</v>
      </c>
      <c r="S3" s="10">
        <f t="shared" ref="S3:S8" si="4">R3*28</f>
        <v>9800000</v>
      </c>
      <c r="T3" s="20">
        <v>1</v>
      </c>
      <c r="U3" s="21">
        <f t="shared" si="0"/>
        <v>68.326530612244909</v>
      </c>
      <c r="V3" s="40"/>
    </row>
    <row r="4" spans="1:22" ht="33" x14ac:dyDescent="0.2">
      <c r="A4" s="8" t="s">
        <v>21</v>
      </c>
      <c r="B4" s="8" t="s">
        <v>22</v>
      </c>
      <c r="C4" s="11" t="s">
        <v>36</v>
      </c>
      <c r="D4" s="8" t="s">
        <v>31</v>
      </c>
      <c r="E4" s="22" t="s">
        <v>37</v>
      </c>
      <c r="F4" s="9" t="s">
        <v>32</v>
      </c>
      <c r="G4" s="23">
        <f>458000*4</f>
        <v>1832000</v>
      </c>
      <c r="H4" s="11" t="s">
        <v>33</v>
      </c>
      <c r="I4" s="12">
        <v>0.3</v>
      </c>
      <c r="J4" s="13">
        <f t="shared" si="1"/>
        <v>549600</v>
      </c>
      <c r="K4" s="14">
        <v>0</v>
      </c>
      <c r="L4" s="9">
        <v>0</v>
      </c>
      <c r="M4" s="15">
        <f t="shared" si="2"/>
        <v>549600</v>
      </c>
      <c r="N4" s="11" t="s">
        <v>34</v>
      </c>
      <c r="O4" s="16">
        <v>0.2</v>
      </c>
      <c r="P4" s="17">
        <f t="shared" si="3"/>
        <v>366400</v>
      </c>
      <c r="Q4" s="18" t="s">
        <v>35</v>
      </c>
      <c r="R4" s="19">
        <v>350000</v>
      </c>
      <c r="S4" s="10">
        <f t="shared" si="4"/>
        <v>9800000</v>
      </c>
      <c r="T4" s="20">
        <v>1</v>
      </c>
      <c r="U4" s="21">
        <f t="shared" si="0"/>
        <v>56.08163265306122</v>
      </c>
      <c r="V4" s="40"/>
    </row>
    <row r="5" spans="1:22" ht="33" x14ac:dyDescent="0.2">
      <c r="A5" s="8" t="s">
        <v>21</v>
      </c>
      <c r="B5" s="8" t="s">
        <v>22</v>
      </c>
      <c r="C5" s="11" t="s">
        <v>38</v>
      </c>
      <c r="D5" s="8" t="s">
        <v>39</v>
      </c>
      <c r="E5" s="9" t="s">
        <v>40</v>
      </c>
      <c r="F5" s="9" t="s">
        <v>32</v>
      </c>
      <c r="G5" s="23">
        <v>1788000</v>
      </c>
      <c r="H5" s="11" t="s">
        <v>33</v>
      </c>
      <c r="I5" s="12">
        <v>0.3</v>
      </c>
      <c r="J5" s="13">
        <f t="shared" si="1"/>
        <v>536400</v>
      </c>
      <c r="K5" s="14">
        <v>0</v>
      </c>
      <c r="L5" s="9">
        <v>0</v>
      </c>
      <c r="M5" s="15">
        <f t="shared" si="2"/>
        <v>536400</v>
      </c>
      <c r="N5" s="11" t="s">
        <v>34</v>
      </c>
      <c r="O5" s="16">
        <v>0.22</v>
      </c>
      <c r="P5" s="17">
        <f t="shared" si="3"/>
        <v>393360</v>
      </c>
      <c r="Q5" s="18" t="s">
        <v>41</v>
      </c>
      <c r="R5" s="19">
        <v>350000</v>
      </c>
      <c r="S5" s="10">
        <f t="shared" si="4"/>
        <v>9800000</v>
      </c>
      <c r="T5" s="20">
        <v>1</v>
      </c>
      <c r="U5" s="21">
        <f t="shared" si="0"/>
        <v>54.734693877551017</v>
      </c>
      <c r="V5" s="40"/>
    </row>
    <row r="6" spans="1:22" ht="82.5" x14ac:dyDescent="0.2">
      <c r="A6" s="8" t="s">
        <v>21</v>
      </c>
      <c r="B6" s="8" t="s">
        <v>42</v>
      </c>
      <c r="C6" s="24" t="s">
        <v>43</v>
      </c>
      <c r="D6" s="8" t="s">
        <v>24</v>
      </c>
      <c r="E6" s="22" t="s">
        <v>44</v>
      </c>
      <c r="F6" s="9" t="s">
        <v>26</v>
      </c>
      <c r="G6" s="10">
        <v>400000</v>
      </c>
      <c r="H6" s="11" t="s">
        <v>27</v>
      </c>
      <c r="I6" s="12">
        <v>0.3</v>
      </c>
      <c r="J6" s="13">
        <f t="shared" si="1"/>
        <v>120000</v>
      </c>
      <c r="K6" s="11">
        <v>0</v>
      </c>
      <c r="L6" s="9">
        <v>0</v>
      </c>
      <c r="M6" s="15">
        <f t="shared" si="2"/>
        <v>120000</v>
      </c>
      <c r="N6" s="11" t="s">
        <v>28</v>
      </c>
      <c r="O6" s="16">
        <v>0.15</v>
      </c>
      <c r="P6" s="17">
        <f t="shared" si="3"/>
        <v>60000</v>
      </c>
      <c r="Q6" s="18" t="s">
        <v>29</v>
      </c>
      <c r="R6" s="19">
        <v>196000</v>
      </c>
      <c r="S6" s="10">
        <f>R6*30</f>
        <v>5880000</v>
      </c>
      <c r="T6" s="20">
        <v>1</v>
      </c>
      <c r="U6" s="21">
        <f t="shared" si="0"/>
        <v>20.408163265306122</v>
      </c>
      <c r="V6" s="40"/>
    </row>
    <row r="7" spans="1:22" ht="49.5" x14ac:dyDescent="0.2">
      <c r="A7" s="8" t="s">
        <v>21</v>
      </c>
      <c r="B7" s="8" t="s">
        <v>42</v>
      </c>
      <c r="C7" s="25" t="s">
        <v>45</v>
      </c>
      <c r="D7" s="8" t="s">
        <v>24</v>
      </c>
      <c r="E7" s="9" t="s">
        <v>46</v>
      </c>
      <c r="F7" s="9" t="s">
        <v>26</v>
      </c>
      <c r="G7" s="10">
        <v>800000</v>
      </c>
      <c r="H7" s="11" t="s">
        <v>27</v>
      </c>
      <c r="I7" s="12">
        <v>0.3</v>
      </c>
      <c r="J7" s="13">
        <f t="shared" si="1"/>
        <v>240000</v>
      </c>
      <c r="K7" s="14">
        <v>0</v>
      </c>
      <c r="L7" s="9">
        <v>0</v>
      </c>
      <c r="M7" s="15">
        <f t="shared" si="2"/>
        <v>240000</v>
      </c>
      <c r="N7" s="11" t="s">
        <v>28</v>
      </c>
      <c r="O7" s="16">
        <v>0.15</v>
      </c>
      <c r="P7" s="17">
        <f t="shared" si="3"/>
        <v>120000</v>
      </c>
      <c r="Q7" s="18" t="s">
        <v>29</v>
      </c>
      <c r="R7" s="19">
        <v>196000</v>
      </c>
      <c r="S7" s="10">
        <f>R7*30</f>
        <v>5880000</v>
      </c>
      <c r="T7" s="20">
        <v>1</v>
      </c>
      <c r="U7" s="21">
        <f t="shared" si="0"/>
        <v>40.816326530612244</v>
      </c>
      <c r="V7" s="40"/>
    </row>
    <row r="8" spans="1:22" ht="16.5" x14ac:dyDescent="0.2">
      <c r="A8" s="8" t="s">
        <v>21</v>
      </c>
      <c r="B8" s="8" t="s">
        <v>47</v>
      </c>
      <c r="C8" s="26" t="s">
        <v>48</v>
      </c>
      <c r="D8" s="26" t="s">
        <v>49</v>
      </c>
      <c r="E8" s="27" t="s">
        <v>50</v>
      </c>
      <c r="F8" s="28">
        <v>4</v>
      </c>
      <c r="G8" s="29">
        <f>238000*4</f>
        <v>952000</v>
      </c>
      <c r="H8" s="26" t="s">
        <v>33</v>
      </c>
      <c r="I8" s="30">
        <v>0.28999999999999998</v>
      </c>
      <c r="J8" s="31">
        <f t="shared" si="1"/>
        <v>276080</v>
      </c>
      <c r="K8" s="11">
        <v>0</v>
      </c>
      <c r="L8" s="31">
        <v>0</v>
      </c>
      <c r="M8" s="15">
        <f t="shared" si="2"/>
        <v>276080</v>
      </c>
      <c r="N8" s="11" t="s">
        <v>34</v>
      </c>
      <c r="O8" s="32">
        <v>0.12</v>
      </c>
      <c r="P8" s="17">
        <f t="shared" si="3"/>
        <v>114240</v>
      </c>
      <c r="Q8" s="18" t="s">
        <v>51</v>
      </c>
      <c r="R8" s="33">
        <v>42912.520586540799</v>
      </c>
      <c r="S8" s="33">
        <f t="shared" si="4"/>
        <v>1201550.5764231423</v>
      </c>
      <c r="T8" s="34">
        <v>1</v>
      </c>
      <c r="U8" s="21">
        <f t="shared" si="0"/>
        <v>229.76977034279636</v>
      </c>
      <c r="V8" s="40"/>
    </row>
    <row r="9" spans="1:22" ht="49.5" x14ac:dyDescent="0.2">
      <c r="A9" s="8" t="s">
        <v>52</v>
      </c>
      <c r="B9" s="8" t="s">
        <v>53</v>
      </c>
      <c r="C9" s="35" t="s">
        <v>54</v>
      </c>
      <c r="D9" s="8" t="s">
        <v>24</v>
      </c>
      <c r="E9" s="9" t="s">
        <v>55</v>
      </c>
      <c r="F9" s="9" t="s">
        <v>26</v>
      </c>
      <c r="G9" s="10">
        <v>2400000</v>
      </c>
      <c r="H9" s="11" t="s">
        <v>27</v>
      </c>
      <c r="I9" s="12">
        <v>0.3</v>
      </c>
      <c r="J9" s="13">
        <f t="shared" si="1"/>
        <v>720000</v>
      </c>
      <c r="K9" s="14">
        <v>0</v>
      </c>
      <c r="L9" s="9">
        <v>0</v>
      </c>
      <c r="M9" s="15">
        <f t="shared" si="2"/>
        <v>720000</v>
      </c>
      <c r="N9" s="11" t="s">
        <v>28</v>
      </c>
      <c r="O9" s="16">
        <v>0.15</v>
      </c>
      <c r="P9" s="17">
        <f t="shared" si="3"/>
        <v>360000</v>
      </c>
      <c r="Q9" s="18" t="s">
        <v>29</v>
      </c>
      <c r="R9" s="19">
        <v>450000</v>
      </c>
      <c r="S9" s="10">
        <f>R9*30</f>
        <v>13500000</v>
      </c>
      <c r="T9" s="20">
        <v>0.5</v>
      </c>
      <c r="U9" s="21">
        <f t="shared" si="0"/>
        <v>53.333333333333336</v>
      </c>
      <c r="V9" s="40"/>
    </row>
    <row r="10" spans="1:22" ht="66" x14ac:dyDescent="0.2">
      <c r="A10" s="8" t="s">
        <v>52</v>
      </c>
      <c r="B10" s="8" t="s">
        <v>53</v>
      </c>
      <c r="C10" s="11" t="s">
        <v>56</v>
      </c>
      <c r="D10" s="11" t="s">
        <v>57</v>
      </c>
      <c r="E10" s="36" t="s">
        <v>55</v>
      </c>
      <c r="F10" s="28">
        <v>4</v>
      </c>
      <c r="G10" s="19">
        <f>300000*4</f>
        <v>1200000</v>
      </c>
      <c r="H10" s="11" t="s">
        <v>58</v>
      </c>
      <c r="I10" s="30">
        <v>0.4</v>
      </c>
      <c r="J10" s="33">
        <f t="shared" si="1"/>
        <v>480000</v>
      </c>
      <c r="K10" s="11">
        <v>0</v>
      </c>
      <c r="L10" s="19">
        <v>0</v>
      </c>
      <c r="M10" s="15">
        <f t="shared" si="2"/>
        <v>480000</v>
      </c>
      <c r="N10" s="11" t="s">
        <v>34</v>
      </c>
      <c r="O10" s="32">
        <v>0.16</v>
      </c>
      <c r="P10" s="17">
        <f t="shared" si="3"/>
        <v>192000</v>
      </c>
      <c r="Q10" s="18" t="s">
        <v>51</v>
      </c>
      <c r="R10" s="19">
        <v>450000</v>
      </c>
      <c r="S10" s="33">
        <f>R10*28</f>
        <v>12600000</v>
      </c>
      <c r="T10" s="34">
        <v>1</v>
      </c>
      <c r="U10" s="21">
        <f t="shared" si="0"/>
        <v>38.095238095238102</v>
      </c>
      <c r="V10" s="40"/>
    </row>
    <row r="11" spans="1:22" ht="49.5" x14ac:dyDescent="0.2">
      <c r="A11" s="8" t="s">
        <v>59</v>
      </c>
      <c r="B11" s="8" t="s">
        <v>60</v>
      </c>
      <c r="C11" s="22" t="s">
        <v>61</v>
      </c>
      <c r="D11" s="8" t="s">
        <v>24</v>
      </c>
      <c r="E11" s="22" t="s">
        <v>40</v>
      </c>
      <c r="F11" s="9" t="s">
        <v>26</v>
      </c>
      <c r="G11" s="10">
        <v>1400000</v>
      </c>
      <c r="H11" s="11" t="s">
        <v>27</v>
      </c>
      <c r="I11" s="12">
        <v>0.3</v>
      </c>
      <c r="J11" s="13">
        <f t="shared" si="1"/>
        <v>420000</v>
      </c>
      <c r="K11" s="11">
        <v>0</v>
      </c>
      <c r="L11" s="9">
        <v>0</v>
      </c>
      <c r="M11" s="15">
        <f t="shared" si="2"/>
        <v>420000</v>
      </c>
      <c r="N11" s="11" t="s">
        <v>28</v>
      </c>
      <c r="O11" s="16">
        <v>0.15</v>
      </c>
      <c r="P11" s="17">
        <f t="shared" si="3"/>
        <v>210000</v>
      </c>
      <c r="Q11" s="18" t="s">
        <v>29</v>
      </c>
      <c r="R11" s="19">
        <v>712000</v>
      </c>
      <c r="S11" s="10">
        <f>R11*30</f>
        <v>21360000</v>
      </c>
      <c r="T11" s="20">
        <f>8/12</f>
        <v>0.66666666666666663</v>
      </c>
      <c r="U11" s="21">
        <f t="shared" si="0"/>
        <v>19.662921348314605</v>
      </c>
      <c r="V11" s="40"/>
    </row>
    <row r="12" spans="1:22" ht="66" x14ac:dyDescent="0.2">
      <c r="A12" s="8" t="s">
        <v>59</v>
      </c>
      <c r="B12" s="8" t="s">
        <v>60</v>
      </c>
      <c r="C12" s="11" t="s">
        <v>62</v>
      </c>
      <c r="D12" s="8" t="s">
        <v>63</v>
      </c>
      <c r="E12" s="9" t="s">
        <v>64</v>
      </c>
      <c r="F12" s="9" t="s">
        <v>32</v>
      </c>
      <c r="G12" s="23">
        <v>1320000</v>
      </c>
      <c r="H12" s="11" t="s">
        <v>33</v>
      </c>
      <c r="I12" s="12">
        <v>0.3</v>
      </c>
      <c r="J12" s="13">
        <f t="shared" si="1"/>
        <v>396000</v>
      </c>
      <c r="K12" s="14">
        <v>0</v>
      </c>
      <c r="L12" s="9">
        <v>0</v>
      </c>
      <c r="M12" s="15">
        <f t="shared" si="2"/>
        <v>396000</v>
      </c>
      <c r="N12" s="11" t="s">
        <v>34</v>
      </c>
      <c r="O12" s="16">
        <v>0.22</v>
      </c>
      <c r="P12" s="17">
        <f t="shared" si="3"/>
        <v>290400</v>
      </c>
      <c r="Q12" s="18" t="s">
        <v>41</v>
      </c>
      <c r="R12" s="19">
        <v>712000</v>
      </c>
      <c r="S12" s="10">
        <f>R12*28</f>
        <v>19936000</v>
      </c>
      <c r="T12" s="20">
        <v>1</v>
      </c>
      <c r="U12" s="21">
        <f t="shared" si="0"/>
        <v>19.863563402889248</v>
      </c>
      <c r="V12" s="40"/>
    </row>
    <row r="13" spans="1:22" ht="33" x14ac:dyDescent="0.2">
      <c r="A13" s="8" t="s">
        <v>59</v>
      </c>
      <c r="B13" s="8" t="s">
        <v>60</v>
      </c>
      <c r="C13" s="11" t="s">
        <v>65</v>
      </c>
      <c r="D13" s="8" t="s">
        <v>63</v>
      </c>
      <c r="E13" s="9" t="s">
        <v>66</v>
      </c>
      <c r="F13" s="9" t="s">
        <v>32</v>
      </c>
      <c r="G13" s="23">
        <v>2520000</v>
      </c>
      <c r="H13" s="11" t="s">
        <v>33</v>
      </c>
      <c r="I13" s="12">
        <v>0.3</v>
      </c>
      <c r="J13" s="13">
        <f t="shared" si="1"/>
        <v>756000</v>
      </c>
      <c r="K13" s="14">
        <v>0</v>
      </c>
      <c r="L13" s="9">
        <v>0</v>
      </c>
      <c r="M13" s="15">
        <f t="shared" si="2"/>
        <v>756000</v>
      </c>
      <c r="N13" s="11" t="s">
        <v>34</v>
      </c>
      <c r="O13" s="16">
        <v>0.22</v>
      </c>
      <c r="P13" s="17">
        <f t="shared" si="3"/>
        <v>554400</v>
      </c>
      <c r="Q13" s="18" t="s">
        <v>41</v>
      </c>
      <c r="R13" s="19">
        <v>712000</v>
      </c>
      <c r="S13" s="10">
        <f>R13*28</f>
        <v>19936000</v>
      </c>
      <c r="T13" s="20">
        <v>1</v>
      </c>
      <c r="U13" s="21">
        <f t="shared" si="0"/>
        <v>37.921348314606746</v>
      </c>
      <c r="V13" s="40"/>
    </row>
    <row r="14" spans="1:22" ht="16.5" x14ac:dyDescent="0.2">
      <c r="A14" s="8" t="s">
        <v>59</v>
      </c>
      <c r="B14" s="8" t="s">
        <v>60</v>
      </c>
      <c r="C14" s="26" t="s">
        <v>67</v>
      </c>
      <c r="D14" s="26" t="s">
        <v>49</v>
      </c>
      <c r="E14" s="27" t="s">
        <v>68</v>
      </c>
      <c r="F14" s="28">
        <v>4</v>
      </c>
      <c r="G14" s="29">
        <f>398000*4</f>
        <v>1592000</v>
      </c>
      <c r="H14" s="26" t="s">
        <v>33</v>
      </c>
      <c r="I14" s="30">
        <v>0.28999999999999998</v>
      </c>
      <c r="J14" s="31">
        <f t="shared" si="1"/>
        <v>461679.99999999994</v>
      </c>
      <c r="K14" s="11">
        <v>0</v>
      </c>
      <c r="L14" s="31">
        <v>0</v>
      </c>
      <c r="M14" s="15">
        <f t="shared" si="2"/>
        <v>461679.99999999994</v>
      </c>
      <c r="N14" s="11" t="s">
        <v>34</v>
      </c>
      <c r="O14" s="32">
        <v>0.12</v>
      </c>
      <c r="P14" s="17">
        <f t="shared" si="3"/>
        <v>191040</v>
      </c>
      <c r="Q14" s="18" t="s">
        <v>51</v>
      </c>
      <c r="R14" s="19">
        <v>712000</v>
      </c>
      <c r="S14" s="33">
        <f>R14*28</f>
        <v>19936000</v>
      </c>
      <c r="T14" s="34">
        <v>1</v>
      </c>
      <c r="U14" s="21">
        <f t="shared" si="0"/>
        <v>23.158105939004813</v>
      </c>
      <c r="V14" s="40"/>
    </row>
    <row r="15" spans="1:22" ht="66" x14ac:dyDescent="0.2">
      <c r="A15" s="8" t="s">
        <v>69</v>
      </c>
      <c r="B15" s="8" t="s">
        <v>70</v>
      </c>
      <c r="C15" s="8" t="s">
        <v>71</v>
      </c>
      <c r="D15" s="8" t="s">
        <v>24</v>
      </c>
      <c r="E15" s="22" t="s">
        <v>40</v>
      </c>
      <c r="F15" s="9" t="s">
        <v>26</v>
      </c>
      <c r="G15" s="10">
        <v>2400000</v>
      </c>
      <c r="H15" s="11" t="s">
        <v>27</v>
      </c>
      <c r="I15" s="12">
        <v>0.3</v>
      </c>
      <c r="J15" s="13">
        <f t="shared" si="1"/>
        <v>720000</v>
      </c>
      <c r="K15" s="11">
        <v>0</v>
      </c>
      <c r="L15" s="9">
        <v>0</v>
      </c>
      <c r="M15" s="15">
        <f t="shared" si="2"/>
        <v>720000</v>
      </c>
      <c r="N15" s="11" t="s">
        <v>28</v>
      </c>
      <c r="O15" s="16">
        <v>0.15</v>
      </c>
      <c r="P15" s="17">
        <f t="shared" si="3"/>
        <v>360000</v>
      </c>
      <c r="Q15" s="18" t="s">
        <v>29</v>
      </c>
      <c r="R15" s="19">
        <v>595000</v>
      </c>
      <c r="S15" s="10">
        <f>R15*30</f>
        <v>17850000</v>
      </c>
      <c r="T15" s="20">
        <f>8/11</f>
        <v>0.72727272727272729</v>
      </c>
      <c r="U15" s="21">
        <f t="shared" si="0"/>
        <v>40.336134453781519</v>
      </c>
      <c r="V15" s="40"/>
    </row>
    <row r="16" spans="1:22" ht="49.5" x14ac:dyDescent="0.2">
      <c r="A16" s="8" t="s">
        <v>69</v>
      </c>
      <c r="B16" s="8" t="s">
        <v>70</v>
      </c>
      <c r="C16" s="8" t="s">
        <v>72</v>
      </c>
      <c r="D16" s="8" t="s">
        <v>24</v>
      </c>
      <c r="E16" s="9" t="s">
        <v>44</v>
      </c>
      <c r="F16" s="9" t="s">
        <v>26</v>
      </c>
      <c r="G16" s="10">
        <v>1000000</v>
      </c>
      <c r="H16" s="11" t="s">
        <v>27</v>
      </c>
      <c r="I16" s="12">
        <v>0.3</v>
      </c>
      <c r="J16" s="13">
        <f t="shared" si="1"/>
        <v>300000</v>
      </c>
      <c r="K16" s="14">
        <v>0</v>
      </c>
      <c r="L16" s="9">
        <v>0</v>
      </c>
      <c r="M16" s="15">
        <f t="shared" si="2"/>
        <v>300000</v>
      </c>
      <c r="N16" s="11" t="s">
        <v>28</v>
      </c>
      <c r="O16" s="16">
        <v>0.15</v>
      </c>
      <c r="P16" s="17">
        <f t="shared" si="3"/>
        <v>150000</v>
      </c>
      <c r="Q16" s="18" t="s">
        <v>29</v>
      </c>
      <c r="R16" s="19">
        <v>595000</v>
      </c>
      <c r="S16" s="10">
        <f>R16*30</f>
        <v>17850000</v>
      </c>
      <c r="T16" s="20">
        <f>3/11</f>
        <v>0.27272727272727271</v>
      </c>
      <c r="U16" s="21">
        <f t="shared" si="0"/>
        <v>16.806722689075631</v>
      </c>
      <c r="V16" s="40"/>
    </row>
    <row r="17" spans="1:22" ht="33" x14ac:dyDescent="0.2">
      <c r="A17" s="8" t="s">
        <v>69</v>
      </c>
      <c r="B17" s="8" t="s">
        <v>70</v>
      </c>
      <c r="C17" s="11" t="s">
        <v>73</v>
      </c>
      <c r="D17" s="8" t="s">
        <v>63</v>
      </c>
      <c r="E17" s="9" t="s">
        <v>74</v>
      </c>
      <c r="F17" s="9" t="s">
        <v>32</v>
      </c>
      <c r="G17" s="23">
        <v>2280000</v>
      </c>
      <c r="H17" s="11" t="s">
        <v>33</v>
      </c>
      <c r="I17" s="12">
        <v>0.3</v>
      </c>
      <c r="J17" s="13">
        <f t="shared" si="1"/>
        <v>684000</v>
      </c>
      <c r="K17" s="14">
        <v>0</v>
      </c>
      <c r="L17" s="9">
        <v>0</v>
      </c>
      <c r="M17" s="15">
        <f t="shared" si="2"/>
        <v>684000</v>
      </c>
      <c r="N17" s="11" t="s">
        <v>34</v>
      </c>
      <c r="O17" s="16">
        <v>0.22</v>
      </c>
      <c r="P17" s="17">
        <f t="shared" si="3"/>
        <v>501600</v>
      </c>
      <c r="Q17" s="18" t="s">
        <v>41</v>
      </c>
      <c r="R17" s="19">
        <v>595000</v>
      </c>
      <c r="S17" s="10">
        <f>R17*28</f>
        <v>16660000</v>
      </c>
      <c r="T17" s="20">
        <v>1</v>
      </c>
      <c r="U17" s="21">
        <f t="shared" si="0"/>
        <v>41.05642256902761</v>
      </c>
      <c r="V17" s="40"/>
    </row>
    <row r="18" spans="1:22" ht="16.5" x14ac:dyDescent="0.2">
      <c r="A18" s="8" t="s">
        <v>75</v>
      </c>
      <c r="B18" s="26" t="s">
        <v>76</v>
      </c>
      <c r="C18" s="26" t="s">
        <v>77</v>
      </c>
      <c r="D18" s="26" t="s">
        <v>49</v>
      </c>
      <c r="E18" s="27" t="s">
        <v>78</v>
      </c>
      <c r="F18" s="28">
        <v>4</v>
      </c>
      <c r="G18" s="29">
        <f>92000*4</f>
        <v>368000</v>
      </c>
      <c r="H18" s="26" t="s">
        <v>33</v>
      </c>
      <c r="I18" s="30">
        <v>0.28999999999999998</v>
      </c>
      <c r="J18" s="31">
        <f t="shared" si="1"/>
        <v>106719.99999999999</v>
      </c>
      <c r="K18" s="11">
        <v>0</v>
      </c>
      <c r="L18" s="31">
        <v>0</v>
      </c>
      <c r="M18" s="15">
        <f t="shared" si="2"/>
        <v>106719.99999999999</v>
      </c>
      <c r="N18" s="11" t="s">
        <v>34</v>
      </c>
      <c r="O18" s="32">
        <v>0.12</v>
      </c>
      <c r="P18" s="17">
        <f t="shared" si="3"/>
        <v>44160</v>
      </c>
      <c r="Q18" s="18" t="s">
        <v>51</v>
      </c>
      <c r="R18" s="33">
        <v>23632.538123016398</v>
      </c>
      <c r="S18" s="33">
        <f>R18*28</f>
        <v>661711.06744445919</v>
      </c>
      <c r="T18" s="34">
        <v>1</v>
      </c>
      <c r="U18" s="21">
        <f t="shared" si="0"/>
        <v>161.2788500155433</v>
      </c>
      <c r="V18" s="40"/>
    </row>
    <row r="19" spans="1:22" ht="16.5" x14ac:dyDescent="0.2">
      <c r="A19" s="8" t="s">
        <v>75</v>
      </c>
      <c r="B19" s="26" t="s">
        <v>79</v>
      </c>
      <c r="C19" s="26" t="s">
        <v>80</v>
      </c>
      <c r="D19" s="26" t="s">
        <v>49</v>
      </c>
      <c r="E19" s="27" t="s">
        <v>81</v>
      </c>
      <c r="F19" s="28">
        <v>4</v>
      </c>
      <c r="G19" s="29">
        <f>168000*4</f>
        <v>672000</v>
      </c>
      <c r="H19" s="26" t="s">
        <v>33</v>
      </c>
      <c r="I19" s="30">
        <v>0.28999999999999998</v>
      </c>
      <c r="J19" s="31">
        <f t="shared" si="1"/>
        <v>194880</v>
      </c>
      <c r="K19" s="11">
        <v>0</v>
      </c>
      <c r="L19" s="31">
        <v>0</v>
      </c>
      <c r="M19" s="15">
        <f t="shared" si="2"/>
        <v>194880</v>
      </c>
      <c r="N19" s="11" t="s">
        <v>34</v>
      </c>
      <c r="O19" s="32">
        <v>0.12</v>
      </c>
      <c r="P19" s="17">
        <f t="shared" si="3"/>
        <v>80640</v>
      </c>
      <c r="Q19" s="18" t="s">
        <v>51</v>
      </c>
      <c r="R19" s="19">
        <v>115000</v>
      </c>
      <c r="S19" s="33">
        <f>R19*28</f>
        <v>3220000</v>
      </c>
      <c r="T19" s="34">
        <v>1</v>
      </c>
      <c r="U19" s="21">
        <f t="shared" si="0"/>
        <v>60.521739130434788</v>
      </c>
      <c r="V19" s="40"/>
    </row>
    <row r="20" spans="1:22" ht="49.5" x14ac:dyDescent="0.2">
      <c r="A20" s="8" t="s">
        <v>75</v>
      </c>
      <c r="B20" s="8" t="s">
        <v>79</v>
      </c>
      <c r="C20" s="24" t="s">
        <v>82</v>
      </c>
      <c r="D20" s="8" t="s">
        <v>24</v>
      </c>
      <c r="E20" s="9" t="s">
        <v>55</v>
      </c>
      <c r="F20" s="9" t="s">
        <v>26</v>
      </c>
      <c r="G20" s="10">
        <v>700000</v>
      </c>
      <c r="H20" s="11" t="s">
        <v>27</v>
      </c>
      <c r="I20" s="12">
        <v>0.3</v>
      </c>
      <c r="J20" s="13">
        <f t="shared" si="1"/>
        <v>210000</v>
      </c>
      <c r="K20" s="11">
        <v>0</v>
      </c>
      <c r="L20" s="9">
        <v>0</v>
      </c>
      <c r="M20" s="15">
        <f t="shared" si="2"/>
        <v>210000</v>
      </c>
      <c r="N20" s="11" t="s">
        <v>28</v>
      </c>
      <c r="O20" s="16">
        <v>0.15</v>
      </c>
      <c r="P20" s="17">
        <f t="shared" si="3"/>
        <v>105000</v>
      </c>
      <c r="Q20" s="18" t="s">
        <v>29</v>
      </c>
      <c r="R20" s="19">
        <v>115000</v>
      </c>
      <c r="S20" s="10">
        <f>R20*30</f>
        <v>3450000</v>
      </c>
      <c r="T20" s="20">
        <f>2/6</f>
        <v>0.33333333333333331</v>
      </c>
      <c r="U20" s="21">
        <f t="shared" si="0"/>
        <v>60.869565217391305</v>
      </c>
      <c r="V20" s="40"/>
    </row>
    <row r="21" spans="1:22" ht="16.5" x14ac:dyDescent="0.2">
      <c r="A21" s="8" t="s">
        <v>83</v>
      </c>
      <c r="B21" s="26" t="s">
        <v>84</v>
      </c>
      <c r="C21" s="26" t="s">
        <v>85</v>
      </c>
      <c r="D21" s="26" t="s">
        <v>49</v>
      </c>
      <c r="E21" s="27" t="s">
        <v>86</v>
      </c>
      <c r="F21" s="28">
        <v>4</v>
      </c>
      <c r="G21" s="29">
        <f>68000*4</f>
        <v>272000</v>
      </c>
      <c r="H21" s="26" t="s">
        <v>33</v>
      </c>
      <c r="I21" s="30">
        <v>0.28999999999999998</v>
      </c>
      <c r="J21" s="31">
        <f t="shared" si="1"/>
        <v>78880</v>
      </c>
      <c r="K21" s="11">
        <v>0</v>
      </c>
      <c r="L21" s="31">
        <v>0</v>
      </c>
      <c r="M21" s="15">
        <f t="shared" si="2"/>
        <v>78880</v>
      </c>
      <c r="N21" s="11" t="s">
        <v>34</v>
      </c>
      <c r="O21" s="32">
        <v>0.12</v>
      </c>
      <c r="P21" s="17">
        <f t="shared" si="3"/>
        <v>32640</v>
      </c>
      <c r="Q21" s="18" t="s">
        <v>51</v>
      </c>
      <c r="R21" s="33">
        <v>64684.494424126497</v>
      </c>
      <c r="S21" s="33">
        <f>R21*28</f>
        <v>1811165.8438755418</v>
      </c>
      <c r="T21" s="34">
        <v>1</v>
      </c>
      <c r="U21" s="21">
        <f t="shared" si="0"/>
        <v>43.552058066207884</v>
      </c>
      <c r="V21" s="40"/>
    </row>
    <row r="22" spans="1:22" ht="16.5" x14ac:dyDescent="0.2">
      <c r="A22" s="8" t="s">
        <v>83</v>
      </c>
      <c r="B22" s="26" t="s">
        <v>87</v>
      </c>
      <c r="C22" s="26" t="s">
        <v>88</v>
      </c>
      <c r="D22" s="26" t="s">
        <v>49</v>
      </c>
      <c r="E22" s="27" t="s">
        <v>89</v>
      </c>
      <c r="F22" s="28">
        <v>4</v>
      </c>
      <c r="G22" s="29">
        <f>208000*4</f>
        <v>832000</v>
      </c>
      <c r="H22" s="26" t="s">
        <v>33</v>
      </c>
      <c r="I22" s="30">
        <v>0.28999999999999998</v>
      </c>
      <c r="J22" s="31">
        <f t="shared" si="1"/>
        <v>241279.99999999997</v>
      </c>
      <c r="K22" s="11">
        <v>0</v>
      </c>
      <c r="L22" s="31">
        <v>0</v>
      </c>
      <c r="M22" s="15">
        <f t="shared" si="2"/>
        <v>241279.99999999997</v>
      </c>
      <c r="N22" s="11" t="s">
        <v>34</v>
      </c>
      <c r="O22" s="32">
        <v>0.12</v>
      </c>
      <c r="P22" s="17">
        <f t="shared" si="3"/>
        <v>99840</v>
      </c>
      <c r="Q22" s="18" t="s">
        <v>51</v>
      </c>
      <c r="R22" s="19">
        <v>267000</v>
      </c>
      <c r="S22" s="33">
        <f>R22*28</f>
        <v>7476000</v>
      </c>
      <c r="T22" s="34">
        <v>1</v>
      </c>
      <c r="U22" s="21">
        <f t="shared" si="0"/>
        <v>32.273943285179236</v>
      </c>
      <c r="V22" s="40"/>
    </row>
    <row r="23" spans="1:22" ht="49.5" x14ac:dyDescent="0.2">
      <c r="A23" s="8" t="s">
        <v>83</v>
      </c>
      <c r="B23" s="8" t="s">
        <v>87</v>
      </c>
      <c r="C23" s="24" t="s">
        <v>90</v>
      </c>
      <c r="D23" s="8" t="s">
        <v>24</v>
      </c>
      <c r="E23" s="22" t="s">
        <v>55</v>
      </c>
      <c r="F23" s="9" t="s">
        <v>26</v>
      </c>
      <c r="G23" s="10">
        <v>300000</v>
      </c>
      <c r="H23" s="11" t="s">
        <v>27</v>
      </c>
      <c r="I23" s="12">
        <v>0.3</v>
      </c>
      <c r="J23" s="13">
        <f t="shared" si="1"/>
        <v>90000</v>
      </c>
      <c r="K23" s="11">
        <v>0</v>
      </c>
      <c r="L23" s="9">
        <v>0</v>
      </c>
      <c r="M23" s="15">
        <f t="shared" si="2"/>
        <v>90000</v>
      </c>
      <c r="N23" s="11" t="s">
        <v>28</v>
      </c>
      <c r="O23" s="16">
        <v>0.15</v>
      </c>
      <c r="P23" s="17">
        <f t="shared" si="3"/>
        <v>45000</v>
      </c>
      <c r="Q23" s="18" t="s">
        <v>29</v>
      </c>
      <c r="R23" s="19">
        <v>267000</v>
      </c>
      <c r="S23" s="10">
        <f>R23*30</f>
        <v>8010000</v>
      </c>
      <c r="T23" s="34">
        <v>1</v>
      </c>
      <c r="U23" s="21">
        <f t="shared" si="0"/>
        <v>11.235955056179774</v>
      </c>
      <c r="V23" s="40"/>
    </row>
    <row r="24" spans="1:22" ht="33" x14ac:dyDescent="0.2">
      <c r="A24" s="8" t="s">
        <v>91</v>
      </c>
      <c r="B24" s="9" t="s">
        <v>92</v>
      </c>
      <c r="C24" s="9" t="s">
        <v>93</v>
      </c>
      <c r="D24" s="8" t="s">
        <v>24</v>
      </c>
      <c r="E24" s="9" t="s">
        <v>55</v>
      </c>
      <c r="F24" s="9" t="s">
        <v>26</v>
      </c>
      <c r="G24" s="10">
        <v>1600000</v>
      </c>
      <c r="H24" s="11" t="s">
        <v>27</v>
      </c>
      <c r="I24" s="12">
        <v>0.3</v>
      </c>
      <c r="J24" s="13">
        <f t="shared" si="1"/>
        <v>480000</v>
      </c>
      <c r="K24" s="11">
        <v>0</v>
      </c>
      <c r="L24" s="9">
        <v>0</v>
      </c>
      <c r="M24" s="15">
        <f t="shared" si="2"/>
        <v>480000</v>
      </c>
      <c r="N24" s="11" t="s">
        <v>28</v>
      </c>
      <c r="O24" s="16">
        <v>0.15</v>
      </c>
      <c r="P24" s="17">
        <f t="shared" si="3"/>
        <v>240000</v>
      </c>
      <c r="Q24" s="18" t="s">
        <v>29</v>
      </c>
      <c r="R24" s="19">
        <v>263300</v>
      </c>
      <c r="S24" s="10">
        <f>R24*30</f>
        <v>7899000</v>
      </c>
      <c r="T24" s="20">
        <f>2/5</f>
        <v>0.4</v>
      </c>
      <c r="U24" s="21">
        <f t="shared" si="0"/>
        <v>60.767185719711357</v>
      </c>
      <c r="V24" s="40"/>
    </row>
    <row r="25" spans="1:22" ht="49.5" x14ac:dyDescent="0.2">
      <c r="A25" s="8" t="s">
        <v>91</v>
      </c>
      <c r="B25" s="9" t="s">
        <v>92</v>
      </c>
      <c r="C25" s="22" t="s">
        <v>94</v>
      </c>
      <c r="D25" s="8" t="s">
        <v>24</v>
      </c>
      <c r="E25" s="9" t="s">
        <v>95</v>
      </c>
      <c r="F25" s="9" t="s">
        <v>26</v>
      </c>
      <c r="G25" s="10">
        <v>600000</v>
      </c>
      <c r="H25" s="11" t="s">
        <v>27</v>
      </c>
      <c r="I25" s="12">
        <v>0.3</v>
      </c>
      <c r="J25" s="13">
        <f t="shared" si="1"/>
        <v>180000</v>
      </c>
      <c r="K25" s="14">
        <v>0</v>
      </c>
      <c r="L25" s="9">
        <v>0</v>
      </c>
      <c r="M25" s="15">
        <f t="shared" si="2"/>
        <v>180000</v>
      </c>
      <c r="N25" s="11" t="s">
        <v>28</v>
      </c>
      <c r="O25" s="16">
        <v>0.15</v>
      </c>
      <c r="P25" s="17">
        <f t="shared" si="3"/>
        <v>90000</v>
      </c>
      <c r="Q25" s="18" t="s">
        <v>29</v>
      </c>
      <c r="R25" s="19">
        <v>263000</v>
      </c>
      <c r="S25" s="10">
        <f>R25*30</f>
        <v>7890000</v>
      </c>
      <c r="T25" s="20">
        <f>1/5</f>
        <v>0.2</v>
      </c>
      <c r="U25" s="21">
        <f t="shared" si="0"/>
        <v>22.813688212927758</v>
      </c>
      <c r="V25" s="40"/>
    </row>
    <row r="26" spans="1:22" ht="16.5" x14ac:dyDescent="0.2">
      <c r="A26" s="8" t="s">
        <v>91</v>
      </c>
      <c r="B26" s="37" t="s">
        <v>96</v>
      </c>
      <c r="C26" s="26" t="s">
        <v>97</v>
      </c>
      <c r="D26" s="26" t="s">
        <v>49</v>
      </c>
      <c r="E26" s="27" t="s">
        <v>98</v>
      </c>
      <c r="F26" s="28">
        <v>4</v>
      </c>
      <c r="G26" s="29">
        <f>92000*4</f>
        <v>368000</v>
      </c>
      <c r="H26" s="26" t="s">
        <v>33</v>
      </c>
      <c r="I26" s="30">
        <v>0.28999999999999998</v>
      </c>
      <c r="J26" s="31">
        <f t="shared" si="1"/>
        <v>106719.99999999999</v>
      </c>
      <c r="K26" s="11">
        <v>0</v>
      </c>
      <c r="L26" s="31">
        <v>0</v>
      </c>
      <c r="M26" s="15">
        <f t="shared" si="2"/>
        <v>106719.99999999999</v>
      </c>
      <c r="N26" s="11" t="s">
        <v>34</v>
      </c>
      <c r="O26" s="32">
        <v>0.12</v>
      </c>
      <c r="P26" s="17">
        <f t="shared" si="3"/>
        <v>44160</v>
      </c>
      <c r="Q26" s="18" t="s">
        <v>51</v>
      </c>
      <c r="R26" s="33">
        <v>22375.8143058391</v>
      </c>
      <c r="S26" s="33">
        <f>R26*28</f>
        <v>626522.80056349479</v>
      </c>
      <c r="T26" s="34">
        <v>1</v>
      </c>
      <c r="U26" s="21">
        <f t="shared" si="0"/>
        <v>170.33697720819734</v>
      </c>
      <c r="V26" s="40"/>
    </row>
    <row r="27" spans="1:22" ht="49.5" x14ac:dyDescent="0.2">
      <c r="A27" s="8" t="s">
        <v>99</v>
      </c>
      <c r="B27" s="9" t="s">
        <v>100</v>
      </c>
      <c r="C27" s="38" t="s">
        <v>54</v>
      </c>
      <c r="D27" s="8" t="s">
        <v>24</v>
      </c>
      <c r="E27" s="9" t="s">
        <v>55</v>
      </c>
      <c r="F27" s="9" t="s">
        <v>26</v>
      </c>
      <c r="G27" s="10">
        <v>800000</v>
      </c>
      <c r="H27" s="11" t="s">
        <v>27</v>
      </c>
      <c r="I27" s="12">
        <v>0.3</v>
      </c>
      <c r="J27" s="13">
        <f t="shared" si="1"/>
        <v>240000</v>
      </c>
      <c r="K27" s="14">
        <v>0</v>
      </c>
      <c r="L27" s="9">
        <v>0</v>
      </c>
      <c r="M27" s="15">
        <f t="shared" si="2"/>
        <v>240000</v>
      </c>
      <c r="N27" s="11" t="s">
        <v>28</v>
      </c>
      <c r="O27" s="16">
        <v>0.15</v>
      </c>
      <c r="P27" s="17">
        <f t="shared" si="3"/>
        <v>120000</v>
      </c>
      <c r="Q27" s="18" t="s">
        <v>29</v>
      </c>
      <c r="R27" s="19">
        <v>71000</v>
      </c>
      <c r="S27" s="10">
        <f>R27*30</f>
        <v>2130000</v>
      </c>
      <c r="T27" s="20">
        <v>0.5</v>
      </c>
      <c r="U27" s="21">
        <f t="shared" si="0"/>
        <v>112.67605633802818</v>
      </c>
      <c r="V27" s="40"/>
    </row>
    <row r="28" spans="1:22" ht="49.5" x14ac:dyDescent="0.2">
      <c r="A28" s="8" t="s">
        <v>99</v>
      </c>
      <c r="B28" s="9" t="s">
        <v>101</v>
      </c>
      <c r="C28" s="38" t="s">
        <v>54</v>
      </c>
      <c r="D28" s="8" t="s">
        <v>24</v>
      </c>
      <c r="E28" s="9" t="s">
        <v>55</v>
      </c>
      <c r="F28" s="9" t="s">
        <v>26</v>
      </c>
      <c r="G28" s="10">
        <v>1100000</v>
      </c>
      <c r="H28" s="11" t="s">
        <v>27</v>
      </c>
      <c r="I28" s="12">
        <v>0.3</v>
      </c>
      <c r="J28" s="13">
        <f t="shared" si="1"/>
        <v>330000</v>
      </c>
      <c r="K28" s="11">
        <v>0</v>
      </c>
      <c r="L28" s="9">
        <v>0</v>
      </c>
      <c r="M28" s="15">
        <f t="shared" si="2"/>
        <v>330000</v>
      </c>
      <c r="N28" s="11" t="s">
        <v>28</v>
      </c>
      <c r="O28" s="16">
        <v>0.15</v>
      </c>
      <c r="P28" s="17">
        <f t="shared" si="3"/>
        <v>165000</v>
      </c>
      <c r="Q28" s="18" t="s">
        <v>29</v>
      </c>
      <c r="R28" s="19">
        <v>147000</v>
      </c>
      <c r="S28" s="10">
        <f>R28*30</f>
        <v>4410000</v>
      </c>
      <c r="T28" s="20">
        <v>1</v>
      </c>
      <c r="U28" s="21">
        <f t="shared" si="0"/>
        <v>74.829931972789112</v>
      </c>
      <c r="V28" s="40"/>
    </row>
    <row r="29" spans="1:22" ht="49.5" x14ac:dyDescent="0.2">
      <c r="A29" s="8" t="s">
        <v>99</v>
      </c>
      <c r="B29" s="9" t="s">
        <v>101</v>
      </c>
      <c r="C29" s="22" t="s">
        <v>102</v>
      </c>
      <c r="D29" s="8" t="s">
        <v>24</v>
      </c>
      <c r="E29" s="22" t="s">
        <v>103</v>
      </c>
      <c r="F29" s="9" t="s">
        <v>26</v>
      </c>
      <c r="G29" s="10">
        <v>1400000</v>
      </c>
      <c r="H29" s="11" t="s">
        <v>27</v>
      </c>
      <c r="I29" s="12">
        <v>0.3</v>
      </c>
      <c r="J29" s="13">
        <f t="shared" si="1"/>
        <v>420000</v>
      </c>
      <c r="K29" s="14">
        <v>0</v>
      </c>
      <c r="L29" s="9">
        <v>0</v>
      </c>
      <c r="M29" s="15">
        <f t="shared" si="2"/>
        <v>420000</v>
      </c>
      <c r="N29" s="11" t="s">
        <v>28</v>
      </c>
      <c r="O29" s="16">
        <v>0.15</v>
      </c>
      <c r="P29" s="17">
        <f t="shared" si="3"/>
        <v>210000</v>
      </c>
      <c r="Q29" s="18" t="s">
        <v>29</v>
      </c>
      <c r="R29" s="19">
        <v>147000</v>
      </c>
      <c r="S29" s="10">
        <f>R29*30</f>
        <v>4410000</v>
      </c>
      <c r="T29" s="20">
        <v>1</v>
      </c>
      <c r="U29" s="21">
        <f t="shared" si="0"/>
        <v>95.238095238095227</v>
      </c>
      <c r="V29" s="40"/>
    </row>
    <row r="30" spans="1:22" ht="33" x14ac:dyDescent="0.2">
      <c r="A30" s="8" t="s">
        <v>99</v>
      </c>
      <c r="B30" s="9" t="s">
        <v>101</v>
      </c>
      <c r="C30" s="11" t="s">
        <v>73</v>
      </c>
      <c r="D30" s="8" t="s">
        <v>104</v>
      </c>
      <c r="E30" s="9" t="s">
        <v>105</v>
      </c>
      <c r="F30" s="9" t="s">
        <v>32</v>
      </c>
      <c r="G30" s="23">
        <v>1560000</v>
      </c>
      <c r="H30" s="11" t="s">
        <v>33</v>
      </c>
      <c r="I30" s="12">
        <v>0.3</v>
      </c>
      <c r="J30" s="13">
        <f t="shared" si="1"/>
        <v>468000</v>
      </c>
      <c r="K30" s="14">
        <v>0</v>
      </c>
      <c r="L30" s="9">
        <v>0</v>
      </c>
      <c r="M30" s="15">
        <f t="shared" si="2"/>
        <v>468000</v>
      </c>
      <c r="N30" s="11" t="s">
        <v>34</v>
      </c>
      <c r="O30" s="16">
        <v>0.22</v>
      </c>
      <c r="P30" s="17">
        <f t="shared" si="3"/>
        <v>343200</v>
      </c>
      <c r="Q30" s="18" t="s">
        <v>41</v>
      </c>
      <c r="R30" s="19">
        <v>147000</v>
      </c>
      <c r="S30" s="10">
        <f t="shared" ref="S30:S34" si="5">R30*28</f>
        <v>4116000</v>
      </c>
      <c r="T30" s="20">
        <v>1</v>
      </c>
      <c r="U30" s="21">
        <f t="shared" si="0"/>
        <v>113.70262390670553</v>
      </c>
      <c r="V30" s="40"/>
    </row>
    <row r="31" spans="1:22" ht="82.5" x14ac:dyDescent="0.2">
      <c r="A31" s="8" t="s">
        <v>106</v>
      </c>
      <c r="B31" s="8" t="s">
        <v>107</v>
      </c>
      <c r="C31" s="22" t="s">
        <v>108</v>
      </c>
      <c r="D31" s="8" t="s">
        <v>24</v>
      </c>
      <c r="E31" s="9" t="s">
        <v>98</v>
      </c>
      <c r="F31" s="9" t="s">
        <v>26</v>
      </c>
      <c r="G31" s="10">
        <v>2400000</v>
      </c>
      <c r="H31" s="11" t="s">
        <v>27</v>
      </c>
      <c r="I31" s="12">
        <v>0.3</v>
      </c>
      <c r="J31" s="13">
        <f t="shared" si="1"/>
        <v>720000</v>
      </c>
      <c r="K31" s="11">
        <v>0</v>
      </c>
      <c r="L31" s="9">
        <v>0</v>
      </c>
      <c r="M31" s="15">
        <f t="shared" si="2"/>
        <v>720000</v>
      </c>
      <c r="N31" s="11" t="s">
        <v>28</v>
      </c>
      <c r="O31" s="16">
        <v>0.15</v>
      </c>
      <c r="P31" s="17">
        <f t="shared" si="3"/>
        <v>360000</v>
      </c>
      <c r="Q31" s="18" t="s">
        <v>29</v>
      </c>
      <c r="R31" s="19">
        <v>306000</v>
      </c>
      <c r="S31" s="10">
        <f>R31*30</f>
        <v>9180000</v>
      </c>
      <c r="T31" s="20">
        <v>1</v>
      </c>
      <c r="U31" s="21">
        <f t="shared" si="0"/>
        <v>78.431372549019613</v>
      </c>
      <c r="V31" s="40"/>
    </row>
    <row r="32" spans="1:22" ht="33" x14ac:dyDescent="0.2">
      <c r="A32" s="8" t="s">
        <v>106</v>
      </c>
      <c r="B32" s="8" t="s">
        <v>107</v>
      </c>
      <c r="C32" s="11" t="s">
        <v>109</v>
      </c>
      <c r="D32" s="8" t="s">
        <v>39</v>
      </c>
      <c r="E32" s="9" t="s">
        <v>110</v>
      </c>
      <c r="F32" s="9" t="s">
        <v>32</v>
      </c>
      <c r="G32" s="23">
        <v>1968000</v>
      </c>
      <c r="H32" s="11" t="s">
        <v>33</v>
      </c>
      <c r="I32" s="12">
        <v>0.3</v>
      </c>
      <c r="J32" s="13">
        <f t="shared" si="1"/>
        <v>590400</v>
      </c>
      <c r="K32" s="14">
        <v>0</v>
      </c>
      <c r="L32" s="9">
        <v>0</v>
      </c>
      <c r="M32" s="15">
        <f t="shared" si="2"/>
        <v>590400</v>
      </c>
      <c r="N32" s="11" t="s">
        <v>34</v>
      </c>
      <c r="O32" s="16">
        <v>0.22</v>
      </c>
      <c r="P32" s="17">
        <f t="shared" si="3"/>
        <v>432960</v>
      </c>
      <c r="Q32" s="18" t="s">
        <v>41</v>
      </c>
      <c r="R32" s="19">
        <v>306000</v>
      </c>
      <c r="S32" s="10">
        <f t="shared" si="5"/>
        <v>8568000</v>
      </c>
      <c r="T32" s="20">
        <v>1</v>
      </c>
      <c r="U32" s="21">
        <f t="shared" si="0"/>
        <v>68.907563025210095</v>
      </c>
      <c r="V32" s="40"/>
    </row>
    <row r="33" spans="1:22" ht="33" x14ac:dyDescent="0.2">
      <c r="A33" s="8" t="s">
        <v>106</v>
      </c>
      <c r="B33" s="8" t="s">
        <v>111</v>
      </c>
      <c r="C33" s="11" t="s">
        <v>109</v>
      </c>
      <c r="D33" s="8" t="s">
        <v>39</v>
      </c>
      <c r="E33" s="9" t="s">
        <v>98</v>
      </c>
      <c r="F33" s="9" t="s">
        <v>32</v>
      </c>
      <c r="G33" s="23">
        <v>648000</v>
      </c>
      <c r="H33" s="11" t="s">
        <v>33</v>
      </c>
      <c r="I33" s="12">
        <v>0.3</v>
      </c>
      <c r="J33" s="13">
        <f t="shared" si="1"/>
        <v>194400</v>
      </c>
      <c r="K33" s="14">
        <v>0</v>
      </c>
      <c r="L33" s="9">
        <v>0</v>
      </c>
      <c r="M33" s="15">
        <f t="shared" si="2"/>
        <v>194400</v>
      </c>
      <c r="N33" s="11" t="s">
        <v>34</v>
      </c>
      <c r="O33" s="16">
        <v>0.22</v>
      </c>
      <c r="P33" s="17">
        <f t="shared" si="3"/>
        <v>142560</v>
      </c>
      <c r="Q33" s="18" t="s">
        <v>41</v>
      </c>
      <c r="R33" s="19">
        <v>120000</v>
      </c>
      <c r="S33" s="10">
        <f t="shared" si="5"/>
        <v>3360000</v>
      </c>
      <c r="T33" s="20">
        <v>1</v>
      </c>
      <c r="U33" s="21">
        <f t="shared" si="0"/>
        <v>57.857142857142854</v>
      </c>
      <c r="V33" s="40"/>
    </row>
    <row r="34" spans="1:22" ht="16.5" x14ac:dyDescent="0.2">
      <c r="A34" s="8" t="s">
        <v>106</v>
      </c>
      <c r="B34" s="26" t="s">
        <v>111</v>
      </c>
      <c r="C34" s="26" t="s">
        <v>112</v>
      </c>
      <c r="D34" s="26" t="s">
        <v>49</v>
      </c>
      <c r="E34" s="27" t="s">
        <v>113</v>
      </c>
      <c r="F34" s="28">
        <v>4</v>
      </c>
      <c r="G34" s="29">
        <f>168000*4</f>
        <v>672000</v>
      </c>
      <c r="H34" s="26" t="s">
        <v>33</v>
      </c>
      <c r="I34" s="30">
        <v>0.28999999999999998</v>
      </c>
      <c r="J34" s="31">
        <f t="shared" si="1"/>
        <v>194880</v>
      </c>
      <c r="K34" s="11">
        <v>0</v>
      </c>
      <c r="L34" s="31">
        <v>0</v>
      </c>
      <c r="M34" s="15">
        <f t="shared" si="2"/>
        <v>194880</v>
      </c>
      <c r="N34" s="11" t="s">
        <v>34</v>
      </c>
      <c r="O34" s="32">
        <v>0.12</v>
      </c>
      <c r="P34" s="17">
        <f t="shared" si="3"/>
        <v>80640</v>
      </c>
      <c r="Q34" s="18" t="s">
        <v>51</v>
      </c>
      <c r="R34" s="19">
        <v>120000</v>
      </c>
      <c r="S34" s="33">
        <f t="shared" si="5"/>
        <v>3360000</v>
      </c>
      <c r="T34" s="34">
        <v>1</v>
      </c>
      <c r="U34" s="21">
        <f t="shared" si="0"/>
        <v>58</v>
      </c>
      <c r="V34" s="40"/>
    </row>
    <row r="35" spans="1:22" ht="49.5" x14ac:dyDescent="0.2">
      <c r="A35" s="8" t="s">
        <v>114</v>
      </c>
      <c r="B35" s="9" t="s">
        <v>115</v>
      </c>
      <c r="C35" s="22" t="s">
        <v>116</v>
      </c>
      <c r="D35" s="8" t="s">
        <v>24</v>
      </c>
      <c r="E35" s="22" t="s">
        <v>95</v>
      </c>
      <c r="F35" s="9" t="s">
        <v>26</v>
      </c>
      <c r="G35" s="10">
        <v>800000</v>
      </c>
      <c r="H35" s="11" t="s">
        <v>27</v>
      </c>
      <c r="I35" s="12">
        <v>0.3</v>
      </c>
      <c r="J35" s="13">
        <f t="shared" si="1"/>
        <v>240000</v>
      </c>
      <c r="K35" s="14">
        <v>0</v>
      </c>
      <c r="L35" s="9">
        <v>0</v>
      </c>
      <c r="M35" s="15">
        <f t="shared" si="2"/>
        <v>240000</v>
      </c>
      <c r="N35" s="11" t="s">
        <v>28</v>
      </c>
      <c r="O35" s="16">
        <v>0.15</v>
      </c>
      <c r="P35" s="17">
        <f t="shared" si="3"/>
        <v>120000</v>
      </c>
      <c r="Q35" s="18" t="s">
        <v>29</v>
      </c>
      <c r="R35" s="19">
        <v>175000</v>
      </c>
      <c r="S35" s="10">
        <f>R35*30</f>
        <v>5250000</v>
      </c>
      <c r="T35" s="20">
        <v>1</v>
      </c>
      <c r="U35" s="21">
        <f t="shared" si="0"/>
        <v>45.714285714285715</v>
      </c>
      <c r="V35" s="40"/>
    </row>
    <row r="36" spans="1:22" ht="49.5" x14ac:dyDescent="0.2">
      <c r="A36" s="8" t="s">
        <v>114</v>
      </c>
      <c r="B36" s="9" t="s">
        <v>115</v>
      </c>
      <c r="C36" s="22" t="s">
        <v>23</v>
      </c>
      <c r="D36" s="8" t="s">
        <v>24</v>
      </c>
      <c r="E36" s="9" t="s">
        <v>55</v>
      </c>
      <c r="F36" s="9" t="s">
        <v>26</v>
      </c>
      <c r="G36" s="10">
        <v>2100000</v>
      </c>
      <c r="H36" s="11" t="s">
        <v>27</v>
      </c>
      <c r="I36" s="12">
        <v>0.3</v>
      </c>
      <c r="J36" s="13">
        <f t="shared" si="1"/>
        <v>630000</v>
      </c>
      <c r="K36" s="11">
        <v>0</v>
      </c>
      <c r="L36" s="9">
        <v>0</v>
      </c>
      <c r="M36" s="15">
        <f t="shared" si="2"/>
        <v>630000</v>
      </c>
      <c r="N36" s="11" t="s">
        <v>28</v>
      </c>
      <c r="O36" s="16">
        <v>0.15</v>
      </c>
      <c r="P36" s="17">
        <f t="shared" si="3"/>
        <v>315000</v>
      </c>
      <c r="Q36" s="18" t="s">
        <v>29</v>
      </c>
      <c r="R36" s="19">
        <v>175000</v>
      </c>
      <c r="S36" s="10">
        <f>R36*30</f>
        <v>5250000</v>
      </c>
      <c r="T36" s="20">
        <f>2/6</f>
        <v>0.33333333333333331</v>
      </c>
      <c r="U36" s="21">
        <f t="shared" si="0"/>
        <v>120</v>
      </c>
      <c r="V36" s="40"/>
    </row>
    <row r="37" spans="1:22" ht="16.5" x14ac:dyDescent="0.2">
      <c r="A37" s="8" t="s">
        <v>114</v>
      </c>
      <c r="B37" s="26" t="s">
        <v>117</v>
      </c>
      <c r="C37" s="26" t="s">
        <v>118</v>
      </c>
      <c r="D37" s="26" t="s">
        <v>49</v>
      </c>
      <c r="E37" s="27" t="s">
        <v>89</v>
      </c>
      <c r="F37" s="28">
        <v>4</v>
      </c>
      <c r="G37" s="29">
        <f>168000*4</f>
        <v>672000</v>
      </c>
      <c r="H37" s="26" t="s">
        <v>33</v>
      </c>
      <c r="I37" s="30">
        <v>0.28999999999999998</v>
      </c>
      <c r="J37" s="31">
        <f t="shared" si="1"/>
        <v>194880</v>
      </c>
      <c r="K37" s="11">
        <v>0</v>
      </c>
      <c r="L37" s="31">
        <v>0</v>
      </c>
      <c r="M37" s="15">
        <f t="shared" si="2"/>
        <v>194880</v>
      </c>
      <c r="N37" s="11" t="s">
        <v>34</v>
      </c>
      <c r="O37" s="32">
        <v>0.12</v>
      </c>
      <c r="P37" s="17">
        <f t="shared" si="3"/>
        <v>80640</v>
      </c>
      <c r="Q37" s="18" t="s">
        <v>51</v>
      </c>
      <c r="R37" s="33">
        <v>70866.962568630202</v>
      </c>
      <c r="S37" s="33">
        <f>R37*28</f>
        <v>1984274.9519216456</v>
      </c>
      <c r="T37" s="34">
        <v>1</v>
      </c>
      <c r="U37" s="21">
        <f t="shared" si="0"/>
        <v>98.212195750024947</v>
      </c>
      <c r="V37" s="40"/>
    </row>
    <row r="38" spans="1:22" ht="16.5" x14ac:dyDescent="0.2">
      <c r="A38" s="8" t="s">
        <v>114</v>
      </c>
      <c r="B38" s="26" t="s">
        <v>119</v>
      </c>
      <c r="C38" s="26" t="s">
        <v>120</v>
      </c>
      <c r="D38" s="26" t="s">
        <v>49</v>
      </c>
      <c r="E38" s="27" t="s">
        <v>25</v>
      </c>
      <c r="F38" s="28">
        <v>4</v>
      </c>
      <c r="G38" s="29">
        <f>19000*4</f>
        <v>76000</v>
      </c>
      <c r="H38" s="26" t="s">
        <v>33</v>
      </c>
      <c r="I38" s="30">
        <v>0.28999999999999998</v>
      </c>
      <c r="J38" s="31">
        <f t="shared" si="1"/>
        <v>22040</v>
      </c>
      <c r="K38" s="11">
        <v>0</v>
      </c>
      <c r="L38" s="31">
        <v>0</v>
      </c>
      <c r="M38" s="15">
        <f t="shared" si="2"/>
        <v>22040</v>
      </c>
      <c r="N38" s="11" t="s">
        <v>34</v>
      </c>
      <c r="O38" s="32">
        <v>0.12</v>
      </c>
      <c r="P38" s="17">
        <f t="shared" si="3"/>
        <v>9120</v>
      </c>
      <c r="Q38" s="18" t="s">
        <v>51</v>
      </c>
      <c r="R38" s="33">
        <v>888.90221214977396</v>
      </c>
      <c r="S38" s="33">
        <f>R38*28</f>
        <v>24889.261940193672</v>
      </c>
      <c r="T38" s="34">
        <v>1</v>
      </c>
      <c r="U38" s="21">
        <f t="shared" si="0"/>
        <v>885.52244148339332</v>
      </c>
      <c r="V38" s="40"/>
    </row>
    <row r="39" spans="1:22" ht="49.5" x14ac:dyDescent="0.2">
      <c r="A39" s="8" t="s">
        <v>121</v>
      </c>
      <c r="B39" s="8" t="s">
        <v>122</v>
      </c>
      <c r="C39" s="22" t="s">
        <v>123</v>
      </c>
      <c r="D39" s="8" t="s">
        <v>24</v>
      </c>
      <c r="E39" s="27" t="s">
        <v>25</v>
      </c>
      <c r="F39" s="9" t="s">
        <v>26</v>
      </c>
      <c r="G39" s="10">
        <v>900000</v>
      </c>
      <c r="H39" s="11" t="s">
        <v>27</v>
      </c>
      <c r="I39" s="12">
        <v>0.3</v>
      </c>
      <c r="J39" s="13">
        <f t="shared" si="1"/>
        <v>270000</v>
      </c>
      <c r="K39" s="14">
        <v>0</v>
      </c>
      <c r="L39" s="9">
        <v>0</v>
      </c>
      <c r="M39" s="15">
        <f t="shared" si="2"/>
        <v>270000</v>
      </c>
      <c r="N39" s="11" t="s">
        <v>28</v>
      </c>
      <c r="O39" s="16">
        <v>0.15</v>
      </c>
      <c r="P39" s="17">
        <f t="shared" si="3"/>
        <v>135000</v>
      </c>
      <c r="Q39" s="18" t="s">
        <v>29</v>
      </c>
      <c r="R39" s="19">
        <v>80000</v>
      </c>
      <c r="S39" s="10">
        <f>R39*30</f>
        <v>2400000</v>
      </c>
      <c r="T39" s="34">
        <v>1</v>
      </c>
      <c r="U39" s="21">
        <f t="shared" si="0"/>
        <v>112.5</v>
      </c>
      <c r="V39" s="40"/>
    </row>
    <row r="40" spans="1:22" ht="16.5" x14ac:dyDescent="0.2">
      <c r="A40" s="8" t="s">
        <v>121</v>
      </c>
      <c r="B40" s="26" t="s">
        <v>122</v>
      </c>
      <c r="C40" s="26" t="s">
        <v>124</v>
      </c>
      <c r="D40" s="26" t="s">
        <v>49</v>
      </c>
      <c r="E40" s="27" t="s">
        <v>98</v>
      </c>
      <c r="F40" s="28">
        <v>4</v>
      </c>
      <c r="G40" s="29">
        <f>92000*4</f>
        <v>368000</v>
      </c>
      <c r="H40" s="26" t="s">
        <v>33</v>
      </c>
      <c r="I40" s="30">
        <v>0.28999999999999998</v>
      </c>
      <c r="J40" s="31">
        <f t="shared" si="1"/>
        <v>106719.99999999999</v>
      </c>
      <c r="K40" s="11">
        <v>0</v>
      </c>
      <c r="L40" s="31">
        <v>0</v>
      </c>
      <c r="M40" s="15">
        <f t="shared" si="2"/>
        <v>106719.99999999999</v>
      </c>
      <c r="N40" s="11" t="s">
        <v>34</v>
      </c>
      <c r="O40" s="32">
        <v>0.12</v>
      </c>
      <c r="P40" s="17">
        <f t="shared" si="3"/>
        <v>44160</v>
      </c>
      <c r="Q40" s="18" t="s">
        <v>51</v>
      </c>
      <c r="R40" s="19">
        <v>80000</v>
      </c>
      <c r="S40" s="33">
        <f>R40*28</f>
        <v>2240000</v>
      </c>
      <c r="T40" s="34">
        <v>1</v>
      </c>
      <c r="U40" s="21">
        <f t="shared" si="0"/>
        <v>47.642857142857139</v>
      </c>
      <c r="V40" s="40"/>
    </row>
    <row r="41" spans="1:22" ht="16.5" x14ac:dyDescent="0.2">
      <c r="A41" s="8" t="s">
        <v>121</v>
      </c>
      <c r="B41" s="26" t="s">
        <v>125</v>
      </c>
      <c r="C41" s="26" t="s">
        <v>126</v>
      </c>
      <c r="D41" s="26" t="s">
        <v>49</v>
      </c>
      <c r="E41" s="27" t="s">
        <v>127</v>
      </c>
      <c r="F41" s="28">
        <v>4</v>
      </c>
      <c r="G41" s="29">
        <f>168000*4</f>
        <v>672000</v>
      </c>
      <c r="H41" s="26" t="s">
        <v>33</v>
      </c>
      <c r="I41" s="30">
        <v>0.28999999999999998</v>
      </c>
      <c r="J41" s="31">
        <f t="shared" si="1"/>
        <v>194880</v>
      </c>
      <c r="K41" s="11">
        <v>0</v>
      </c>
      <c r="L41" s="31">
        <v>0</v>
      </c>
      <c r="M41" s="15">
        <f t="shared" si="2"/>
        <v>194880</v>
      </c>
      <c r="N41" s="11" t="s">
        <v>34</v>
      </c>
      <c r="O41" s="32">
        <v>0.12</v>
      </c>
      <c r="P41" s="17">
        <f t="shared" si="3"/>
        <v>80640</v>
      </c>
      <c r="Q41" s="18" t="s">
        <v>51</v>
      </c>
      <c r="R41" s="33">
        <v>150000</v>
      </c>
      <c r="S41" s="33">
        <f>R41*28</f>
        <v>4200000</v>
      </c>
      <c r="T41" s="34">
        <v>1</v>
      </c>
      <c r="U41" s="21">
        <f t="shared" si="0"/>
        <v>46.4</v>
      </c>
      <c r="V41" s="40"/>
    </row>
    <row r="42" spans="1:22" ht="33" x14ac:dyDescent="0.2">
      <c r="A42" s="8" t="s">
        <v>121</v>
      </c>
      <c r="B42" s="8" t="s">
        <v>125</v>
      </c>
      <c r="C42" s="11" t="s">
        <v>109</v>
      </c>
      <c r="D42" s="8" t="s">
        <v>39</v>
      </c>
      <c r="E42" s="9" t="s">
        <v>25</v>
      </c>
      <c r="F42" s="9" t="s">
        <v>32</v>
      </c>
      <c r="G42" s="23">
        <v>948000</v>
      </c>
      <c r="H42" s="11" t="s">
        <v>33</v>
      </c>
      <c r="I42" s="12">
        <v>0.3</v>
      </c>
      <c r="J42" s="13">
        <f t="shared" si="1"/>
        <v>284400</v>
      </c>
      <c r="K42" s="14">
        <v>0</v>
      </c>
      <c r="L42" s="9">
        <v>0</v>
      </c>
      <c r="M42" s="15">
        <f t="shared" si="2"/>
        <v>284400</v>
      </c>
      <c r="N42" s="11" t="s">
        <v>34</v>
      </c>
      <c r="O42" s="16">
        <v>0.22</v>
      </c>
      <c r="P42" s="17">
        <f t="shared" si="3"/>
        <v>208560</v>
      </c>
      <c r="Q42" s="18" t="s">
        <v>41</v>
      </c>
      <c r="R42" s="33">
        <v>150000</v>
      </c>
      <c r="S42" s="10">
        <f>R42*28</f>
        <v>4200000</v>
      </c>
      <c r="T42" s="20">
        <v>1</v>
      </c>
      <c r="U42" s="21">
        <f t="shared" si="0"/>
        <v>67.714285714285708</v>
      </c>
      <c r="V42" s="40"/>
    </row>
    <row r="43" spans="1:22" ht="33" x14ac:dyDescent="0.2">
      <c r="A43" s="8" t="s">
        <v>128</v>
      </c>
      <c r="B43" s="9" t="s">
        <v>129</v>
      </c>
      <c r="C43" s="22" t="s">
        <v>130</v>
      </c>
      <c r="D43" s="8" t="s">
        <v>24</v>
      </c>
      <c r="E43" s="9" t="s">
        <v>55</v>
      </c>
      <c r="F43" s="9" t="s">
        <v>26</v>
      </c>
      <c r="G43" s="10">
        <v>800000</v>
      </c>
      <c r="H43" s="11" t="s">
        <v>27</v>
      </c>
      <c r="I43" s="12">
        <v>0.3</v>
      </c>
      <c r="J43" s="13">
        <f t="shared" si="1"/>
        <v>240000</v>
      </c>
      <c r="K43" s="11">
        <v>0</v>
      </c>
      <c r="L43" s="9">
        <v>0</v>
      </c>
      <c r="M43" s="15">
        <f t="shared" si="2"/>
        <v>240000</v>
      </c>
      <c r="N43" s="11" t="s">
        <v>28</v>
      </c>
      <c r="O43" s="16">
        <v>0.15</v>
      </c>
      <c r="P43" s="17">
        <f t="shared" si="3"/>
        <v>120000</v>
      </c>
      <c r="Q43" s="18" t="s">
        <v>29</v>
      </c>
      <c r="R43" s="19">
        <v>442000</v>
      </c>
      <c r="S43" s="10">
        <f>R43*30</f>
        <v>13260000</v>
      </c>
      <c r="T43" s="20">
        <v>1</v>
      </c>
      <c r="U43" s="21">
        <f t="shared" si="0"/>
        <v>18.09954751131222</v>
      </c>
      <c r="V43" s="40"/>
    </row>
    <row r="44" spans="1:22" ht="33" x14ac:dyDescent="0.2">
      <c r="A44" s="8" t="s">
        <v>128</v>
      </c>
      <c r="B44" s="9" t="s">
        <v>129</v>
      </c>
      <c r="C44" s="11" t="s">
        <v>109</v>
      </c>
      <c r="D44" s="8" t="s">
        <v>39</v>
      </c>
      <c r="E44" s="9" t="s">
        <v>131</v>
      </c>
      <c r="F44" s="9" t="s">
        <v>32</v>
      </c>
      <c r="G44" s="23">
        <v>2208000</v>
      </c>
      <c r="H44" s="11" t="s">
        <v>33</v>
      </c>
      <c r="I44" s="12">
        <v>0.3</v>
      </c>
      <c r="J44" s="13">
        <f t="shared" si="1"/>
        <v>662400</v>
      </c>
      <c r="K44" s="14">
        <v>0</v>
      </c>
      <c r="L44" s="9">
        <v>0</v>
      </c>
      <c r="M44" s="15">
        <f t="shared" si="2"/>
        <v>662400</v>
      </c>
      <c r="N44" s="11" t="s">
        <v>34</v>
      </c>
      <c r="O44" s="16">
        <v>0.22</v>
      </c>
      <c r="P44" s="17">
        <f t="shared" si="3"/>
        <v>485760</v>
      </c>
      <c r="Q44" s="18" t="s">
        <v>41</v>
      </c>
      <c r="R44" s="19">
        <v>442000</v>
      </c>
      <c r="S44" s="10">
        <f>R44*28</f>
        <v>12376000</v>
      </c>
      <c r="T44" s="20">
        <v>1</v>
      </c>
      <c r="U44" s="21">
        <f t="shared" si="0"/>
        <v>53.522947640594694</v>
      </c>
      <c r="V44" s="40"/>
    </row>
    <row r="45" spans="1:22" ht="16.5" x14ac:dyDescent="0.2">
      <c r="A45" s="8" t="s">
        <v>128</v>
      </c>
      <c r="B45" s="26" t="s">
        <v>132</v>
      </c>
      <c r="C45" s="26" t="s">
        <v>133</v>
      </c>
      <c r="D45" s="26" t="s">
        <v>49</v>
      </c>
      <c r="E45" s="27" t="s">
        <v>134</v>
      </c>
      <c r="F45" s="28">
        <v>4</v>
      </c>
      <c r="G45" s="29">
        <f>168000*4</f>
        <v>672000</v>
      </c>
      <c r="H45" s="26" t="s">
        <v>33</v>
      </c>
      <c r="I45" s="30">
        <v>0.28999999999999998</v>
      </c>
      <c r="J45" s="31">
        <f t="shared" si="1"/>
        <v>194880</v>
      </c>
      <c r="K45" s="11">
        <v>0</v>
      </c>
      <c r="L45" s="31">
        <v>0</v>
      </c>
      <c r="M45" s="15">
        <f t="shared" si="2"/>
        <v>194880</v>
      </c>
      <c r="N45" s="11" t="s">
        <v>34</v>
      </c>
      <c r="O45" s="32">
        <v>0.12</v>
      </c>
      <c r="P45" s="17">
        <f t="shared" si="3"/>
        <v>80640</v>
      </c>
      <c r="Q45" s="18" t="s">
        <v>51</v>
      </c>
      <c r="R45" s="33">
        <v>95020.581298768899</v>
      </c>
      <c r="S45" s="33">
        <f>R45*28</f>
        <v>2660576.2763655293</v>
      </c>
      <c r="T45" s="34">
        <v>1</v>
      </c>
      <c r="U45" s="21">
        <f t="shared" si="0"/>
        <v>73.247289217437938</v>
      </c>
      <c r="V45" s="40"/>
    </row>
    <row r="46" spans="1:22" ht="99" x14ac:dyDescent="0.2">
      <c r="A46" s="8" t="s">
        <v>135</v>
      </c>
      <c r="B46" s="9" t="s">
        <v>136</v>
      </c>
      <c r="C46" s="24" t="s">
        <v>137</v>
      </c>
      <c r="D46" s="8" t="s">
        <v>24</v>
      </c>
      <c r="E46" s="9" t="s">
        <v>98</v>
      </c>
      <c r="F46" s="9" t="s">
        <v>26</v>
      </c>
      <c r="G46" s="10">
        <v>700000</v>
      </c>
      <c r="H46" s="11" t="s">
        <v>27</v>
      </c>
      <c r="I46" s="12">
        <v>0.3</v>
      </c>
      <c r="J46" s="13">
        <f t="shared" si="1"/>
        <v>210000</v>
      </c>
      <c r="K46" s="11">
        <v>0</v>
      </c>
      <c r="L46" s="9">
        <v>0</v>
      </c>
      <c r="M46" s="15">
        <f t="shared" si="2"/>
        <v>210000</v>
      </c>
      <c r="N46" s="11" t="s">
        <v>28</v>
      </c>
      <c r="O46" s="16">
        <v>0.15</v>
      </c>
      <c r="P46" s="17">
        <f t="shared" si="3"/>
        <v>105000</v>
      </c>
      <c r="Q46" s="18" t="s">
        <v>29</v>
      </c>
      <c r="R46" s="19">
        <v>84000</v>
      </c>
      <c r="S46" s="10">
        <f>R46*30</f>
        <v>2520000</v>
      </c>
      <c r="T46" s="20">
        <f>6/10</f>
        <v>0.6</v>
      </c>
      <c r="U46" s="21">
        <f t="shared" si="0"/>
        <v>83.333333333333329</v>
      </c>
      <c r="V46" s="40"/>
    </row>
    <row r="47" spans="1:22" ht="33" x14ac:dyDescent="0.2">
      <c r="A47" s="8" t="s">
        <v>135</v>
      </c>
      <c r="B47" s="9" t="s">
        <v>136</v>
      </c>
      <c r="C47" s="11" t="s">
        <v>109</v>
      </c>
      <c r="D47" s="8" t="s">
        <v>39</v>
      </c>
      <c r="E47" s="9" t="s">
        <v>138</v>
      </c>
      <c r="F47" s="9" t="s">
        <v>32</v>
      </c>
      <c r="G47" s="23">
        <v>1308000</v>
      </c>
      <c r="H47" s="11" t="s">
        <v>33</v>
      </c>
      <c r="I47" s="12">
        <v>0.3</v>
      </c>
      <c r="J47" s="13">
        <f t="shared" si="1"/>
        <v>392400</v>
      </c>
      <c r="K47" s="14">
        <v>0</v>
      </c>
      <c r="L47" s="9">
        <v>0</v>
      </c>
      <c r="M47" s="15">
        <f t="shared" si="2"/>
        <v>392400</v>
      </c>
      <c r="N47" s="11" t="s">
        <v>34</v>
      </c>
      <c r="O47" s="16">
        <v>0.22</v>
      </c>
      <c r="P47" s="17">
        <f t="shared" si="3"/>
        <v>287760</v>
      </c>
      <c r="Q47" s="18" t="s">
        <v>41</v>
      </c>
      <c r="R47" s="19">
        <v>84000</v>
      </c>
      <c r="S47" s="10">
        <f>R47*28</f>
        <v>2352000</v>
      </c>
      <c r="T47" s="34">
        <v>1</v>
      </c>
      <c r="U47" s="21">
        <f t="shared" si="0"/>
        <v>166.83673469387756</v>
      </c>
      <c r="V47" s="40"/>
    </row>
    <row r="48" spans="1:22" ht="33" x14ac:dyDescent="0.2">
      <c r="A48" s="8" t="s">
        <v>135</v>
      </c>
      <c r="B48" s="9" t="s">
        <v>136</v>
      </c>
      <c r="C48" s="11" t="s">
        <v>139</v>
      </c>
      <c r="D48" s="8" t="s">
        <v>31</v>
      </c>
      <c r="E48" s="9" t="s">
        <v>140</v>
      </c>
      <c r="F48" s="9" t="s">
        <v>32</v>
      </c>
      <c r="G48" s="19">
        <f>308000*4</f>
        <v>1232000</v>
      </c>
      <c r="H48" s="11" t="s">
        <v>33</v>
      </c>
      <c r="I48" s="12">
        <v>0.3</v>
      </c>
      <c r="J48" s="13">
        <f t="shared" si="1"/>
        <v>369600</v>
      </c>
      <c r="K48" s="14">
        <v>0</v>
      </c>
      <c r="L48" s="9">
        <v>0</v>
      </c>
      <c r="M48" s="15">
        <f t="shared" si="2"/>
        <v>369600</v>
      </c>
      <c r="N48" s="11" t="s">
        <v>34</v>
      </c>
      <c r="O48" s="16">
        <v>0.2</v>
      </c>
      <c r="P48" s="17">
        <f t="shared" si="3"/>
        <v>246400</v>
      </c>
      <c r="Q48" s="18" t="s">
        <v>35</v>
      </c>
      <c r="R48" s="19">
        <v>84000</v>
      </c>
      <c r="S48" s="10">
        <f>R48*28</f>
        <v>2352000</v>
      </c>
      <c r="T48" s="34">
        <v>1</v>
      </c>
      <c r="U48" s="21">
        <f t="shared" si="0"/>
        <v>157.14285714285714</v>
      </c>
      <c r="V48" s="40"/>
    </row>
    <row r="49" spans="1:22" ht="49.5" x14ac:dyDescent="0.2">
      <c r="A49" s="8" t="s">
        <v>141</v>
      </c>
      <c r="B49" s="8" t="s">
        <v>142</v>
      </c>
      <c r="C49" s="8" t="s">
        <v>143</v>
      </c>
      <c r="D49" s="8" t="s">
        <v>24</v>
      </c>
      <c r="E49" s="22" t="s">
        <v>25</v>
      </c>
      <c r="F49" s="9" t="s">
        <v>26</v>
      </c>
      <c r="G49" s="10">
        <v>500000</v>
      </c>
      <c r="H49" s="11" t="s">
        <v>27</v>
      </c>
      <c r="I49" s="12">
        <v>0.3</v>
      </c>
      <c r="J49" s="13">
        <f t="shared" si="1"/>
        <v>150000</v>
      </c>
      <c r="K49" s="14">
        <v>0</v>
      </c>
      <c r="L49" s="9">
        <v>0</v>
      </c>
      <c r="M49" s="15">
        <f t="shared" si="2"/>
        <v>150000</v>
      </c>
      <c r="N49" s="11" t="s">
        <v>28</v>
      </c>
      <c r="O49" s="16">
        <v>0.15</v>
      </c>
      <c r="P49" s="17">
        <f t="shared" si="3"/>
        <v>75000</v>
      </c>
      <c r="Q49" s="18" t="s">
        <v>29</v>
      </c>
      <c r="R49" s="19">
        <v>192000</v>
      </c>
      <c r="S49" s="10">
        <f>R49*30</f>
        <v>5760000</v>
      </c>
      <c r="T49" s="20">
        <f>4/5</f>
        <v>0.8</v>
      </c>
      <c r="U49" s="21">
        <f t="shared" si="0"/>
        <v>26.041666666666668</v>
      </c>
      <c r="V49" s="40"/>
    </row>
    <row r="50" spans="1:22" ht="16.5" x14ac:dyDescent="0.2">
      <c r="A50" s="8" t="s">
        <v>141</v>
      </c>
      <c r="B50" s="26" t="s">
        <v>142</v>
      </c>
      <c r="C50" s="26" t="s">
        <v>144</v>
      </c>
      <c r="D50" s="26" t="s">
        <v>49</v>
      </c>
      <c r="E50" s="27" t="s">
        <v>145</v>
      </c>
      <c r="F50" s="28">
        <v>4</v>
      </c>
      <c r="G50" s="29">
        <f>308000*4</f>
        <v>1232000</v>
      </c>
      <c r="H50" s="26" t="s">
        <v>33</v>
      </c>
      <c r="I50" s="30">
        <v>0.28999999999999998</v>
      </c>
      <c r="J50" s="31">
        <f t="shared" si="1"/>
        <v>357280</v>
      </c>
      <c r="K50" s="11">
        <v>0</v>
      </c>
      <c r="L50" s="31">
        <v>0</v>
      </c>
      <c r="M50" s="15">
        <f t="shared" si="2"/>
        <v>357280</v>
      </c>
      <c r="N50" s="11" t="s">
        <v>34</v>
      </c>
      <c r="O50" s="32">
        <v>0.12</v>
      </c>
      <c r="P50" s="17">
        <f t="shared" si="3"/>
        <v>147840</v>
      </c>
      <c r="Q50" s="18" t="s">
        <v>51</v>
      </c>
      <c r="R50" s="19">
        <v>192000</v>
      </c>
      <c r="S50" s="33">
        <f>R50*28</f>
        <v>5376000</v>
      </c>
      <c r="T50" s="34">
        <v>1</v>
      </c>
      <c r="U50" s="21">
        <f t="shared" si="0"/>
        <v>66.458333333333329</v>
      </c>
      <c r="V50" s="40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2025-10-29T03:25:17Z</dcterms:modified>
</cp:coreProperties>
</file>