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项目源码\优客传媒\YouKeChuanMei_VUE\public\jzTemplate\"/>
    </mc:Choice>
  </mc:AlternateContent>
  <xr:revisionPtr revIDLastSave="0" documentId="13_ncr:1_{CC70E9FA-CB9B-4CCA-AB91-44AB37AA88C1}" xr6:coauthVersionLast="47" xr6:coauthVersionMax="47" xr10:uidLastSave="{00000000-0000-0000-0000-000000000000}"/>
  <bookViews>
    <workbookView xWindow="1620" yWindow="4005" windowWidth="24795" windowHeight="11175" xr2:uid="{00000000-000D-0000-FFFF-FFFF00000000}"/>
  </bookViews>
  <sheets>
    <sheet name="地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8" i="1" l="1"/>
  <c r="AF18" i="1"/>
  <c r="W18" i="1"/>
  <c r="AB18" i="1" s="1"/>
  <c r="N18" i="1"/>
  <c r="AA18" i="1" s="1"/>
  <c r="AC18" i="1" s="1"/>
  <c r="AH17" i="1"/>
  <c r="AF17" i="1"/>
  <c r="W17" i="1"/>
  <c r="N17" i="1"/>
  <c r="AA17" i="1" s="1"/>
  <c r="AH16" i="1"/>
  <c r="AF16" i="1"/>
  <c r="W16" i="1"/>
  <c r="AB16" i="1" s="1"/>
  <c r="N16" i="1"/>
  <c r="AA16" i="1" s="1"/>
  <c r="AC16" i="1" s="1"/>
  <c r="AH15" i="1"/>
  <c r="AF15" i="1"/>
  <c r="W15" i="1"/>
  <c r="N15" i="1"/>
  <c r="AA15" i="1" s="1"/>
  <c r="AH14" i="1"/>
  <c r="AF14" i="1"/>
  <c r="W14" i="1"/>
  <c r="AB14" i="1" s="1"/>
  <c r="N14" i="1"/>
  <c r="AA14" i="1" s="1"/>
  <c r="AC14" i="1" s="1"/>
  <c r="AH13" i="1"/>
  <c r="AF13" i="1"/>
  <c r="W13" i="1"/>
  <c r="AB13" i="1" s="1"/>
  <c r="N13" i="1"/>
  <c r="AA13" i="1" s="1"/>
  <c r="AC13" i="1" s="1"/>
  <c r="AH12" i="1"/>
  <c r="AF12" i="1"/>
  <c r="W12" i="1"/>
  <c r="AB12" i="1" s="1"/>
  <c r="N12" i="1"/>
  <c r="S12" i="1" s="1"/>
  <c r="AH11" i="1"/>
  <c r="AF11" i="1"/>
  <c r="W11" i="1"/>
  <c r="AB11" i="1" s="1"/>
  <c r="N11" i="1"/>
  <c r="AA11" i="1" s="1"/>
  <c r="AC11" i="1" s="1"/>
  <c r="AH10" i="1"/>
  <c r="AF10" i="1"/>
  <c r="W10" i="1"/>
  <c r="AB10" i="1" s="1"/>
  <c r="N10" i="1"/>
  <c r="S10" i="1" s="1"/>
  <c r="AH9" i="1"/>
  <c r="AF9" i="1"/>
  <c r="W9" i="1"/>
  <c r="AB9" i="1" s="1"/>
  <c r="N9" i="1"/>
  <c r="AA9" i="1" s="1"/>
  <c r="AH8" i="1"/>
  <c r="AF8" i="1"/>
  <c r="W8" i="1"/>
  <c r="AB8" i="1" s="1"/>
  <c r="N8" i="1"/>
  <c r="AA8" i="1" s="1"/>
  <c r="AH7" i="1"/>
  <c r="AF7" i="1"/>
  <c r="W7" i="1"/>
  <c r="AB7" i="1" s="1"/>
  <c r="N7" i="1"/>
  <c r="AA7" i="1" s="1"/>
  <c r="AC7" i="1" s="1"/>
  <c r="AH6" i="1"/>
  <c r="AE6" i="1"/>
  <c r="AF6" i="1" s="1"/>
  <c r="W6" i="1"/>
  <c r="AB6" i="1" s="1"/>
  <c r="N6" i="1"/>
  <c r="S6" i="1" s="1"/>
  <c r="AH5" i="1"/>
  <c r="AE5" i="1"/>
  <c r="AF5" i="1" s="1"/>
  <c r="W5" i="1"/>
  <c r="AB5" i="1" s="1"/>
  <c r="N5" i="1"/>
  <c r="AA5" i="1" s="1"/>
  <c r="AC5" i="1" s="1"/>
  <c r="AH4" i="1"/>
  <c r="AF4" i="1"/>
  <c r="W4" i="1"/>
  <c r="AB4" i="1" s="1"/>
  <c r="N4" i="1"/>
  <c r="S4" i="1" s="1"/>
  <c r="AH3" i="1"/>
  <c r="AF3" i="1"/>
  <c r="W3" i="1"/>
  <c r="AB3" i="1" s="1"/>
  <c r="N3" i="1"/>
  <c r="AA3" i="1" s="1"/>
  <c r="AH2" i="1"/>
  <c r="AF2" i="1"/>
  <c r="W2" i="1"/>
  <c r="AB2" i="1" s="1"/>
  <c r="N2" i="1"/>
  <c r="AA2" i="1" s="1"/>
  <c r="AC2" i="1" s="1"/>
  <c r="AA10" i="1" l="1"/>
  <c r="AC9" i="1"/>
  <c r="AA12" i="1"/>
  <c r="AC12" i="1" s="1"/>
  <c r="AC8" i="1"/>
  <c r="AC10" i="1"/>
  <c r="X12" i="1"/>
  <c r="AI12" i="1" s="1"/>
  <c r="AC3" i="1"/>
  <c r="S8" i="1"/>
  <c r="X8" i="1" s="1"/>
  <c r="AI8" i="1" s="1"/>
  <c r="X10" i="1"/>
  <c r="AI10" i="1" s="1"/>
  <c r="S17" i="1"/>
  <c r="X17" i="1" s="1"/>
  <c r="AI17" i="1" s="1"/>
  <c r="S2" i="1"/>
  <c r="AA6" i="1"/>
  <c r="AC6" i="1" s="1"/>
  <c r="S15" i="1"/>
  <c r="X15" i="1" s="1"/>
  <c r="AI15" i="1" s="1"/>
  <c r="AA4" i="1"/>
  <c r="AC4" i="1" s="1"/>
  <c r="X2" i="1"/>
  <c r="AI2" i="1" s="1"/>
  <c r="S13" i="1"/>
  <c r="AB17" i="1"/>
  <c r="AC17" i="1" s="1"/>
  <c r="X13" i="1"/>
  <c r="AI13" i="1" s="1"/>
  <c r="AB15" i="1"/>
  <c r="AC15" i="1" s="1"/>
  <c r="X11" i="1"/>
  <c r="AI11" i="1" s="1"/>
  <c r="S18" i="1"/>
  <c r="X18" i="1" s="1"/>
  <c r="AI18" i="1" s="1"/>
  <c r="X6" i="1"/>
  <c r="AI6" i="1" s="1"/>
  <c r="X4" i="1"/>
  <c r="AI4" i="1" s="1"/>
  <c r="S11" i="1"/>
  <c r="S9" i="1"/>
  <c r="S5" i="1"/>
  <c r="S7" i="1"/>
  <c r="X9" i="1"/>
  <c r="AI9" i="1" s="1"/>
  <c r="S3" i="1"/>
  <c r="X5" i="1"/>
  <c r="AI5" i="1" s="1"/>
  <c r="X7" i="1"/>
  <c r="AI7" i="1" s="1"/>
  <c r="S16" i="1"/>
  <c r="X3" i="1"/>
  <c r="AI3" i="1" s="1"/>
  <c r="S14" i="1"/>
  <c r="X16" i="1"/>
  <c r="AI16" i="1" s="1"/>
  <c r="X14" i="1"/>
  <c r="AI14" i="1" s="1"/>
</calcChain>
</file>

<file path=xl/sharedStrings.xml><?xml version="1.0" encoding="utf-8"?>
<sst xmlns="http://schemas.openxmlformats.org/spreadsheetml/2006/main" count="295" uniqueCount="112">
  <si>
    <t>城市</t>
  </si>
  <si>
    <t>线路</t>
  </si>
  <si>
    <t>站点</t>
  </si>
  <si>
    <t>级别</t>
  </si>
  <si>
    <t>媒体形式</t>
  </si>
  <si>
    <t>媒体名称</t>
  </si>
  <si>
    <t>频次</t>
  </si>
  <si>
    <t>短期附加费</t>
  </si>
  <si>
    <t>创意附加费</t>
  </si>
  <si>
    <t>折扣</t>
  </si>
  <si>
    <t>底价</t>
  </si>
  <si>
    <t>制作费</t>
  </si>
  <si>
    <t>SOV</t>
  </si>
  <si>
    <t>覆盖热区</t>
  </si>
  <si>
    <t>备注</t>
  </si>
  <si>
    <t>起投周期(周)</t>
    <phoneticPr fontId="3" type="noConversion"/>
  </si>
  <si>
    <t>投放周期(周)</t>
    <phoneticPr fontId="3" type="noConversion"/>
  </si>
  <si>
    <t>购买数量单位</t>
    <phoneticPr fontId="3" type="noConversion"/>
  </si>
  <si>
    <t>购买数量</t>
    <phoneticPr fontId="3" type="noConversion"/>
  </si>
  <si>
    <t>刊例价(元)</t>
    <phoneticPr fontId="3" type="noConversion"/>
  </si>
  <si>
    <t>刊例价单位</t>
    <phoneticPr fontId="3" type="noConversion"/>
  </si>
  <si>
    <t>实际购买刊例价(元)</t>
    <phoneticPr fontId="3" type="noConversion"/>
  </si>
  <si>
    <t>实际购买刊例价单位</t>
    <phoneticPr fontId="3" type="noConversion"/>
  </si>
  <si>
    <t>媒体总净价(元)</t>
    <phoneticPr fontId="3" type="noConversion"/>
  </si>
  <si>
    <t>媒体总净价单位</t>
    <phoneticPr fontId="3" type="noConversion"/>
  </si>
  <si>
    <t>常规制作费(元/套/次)</t>
    <phoneticPr fontId="3" type="noConversion"/>
  </si>
  <si>
    <t>创意制作费(元/套/次)</t>
    <phoneticPr fontId="3" type="noConversion"/>
  </si>
  <si>
    <t>总制作费(元)</t>
    <phoneticPr fontId="3" type="noConversion"/>
  </si>
  <si>
    <t>总净价(元)</t>
    <phoneticPr fontId="3" type="noConversion"/>
  </si>
  <si>
    <t>总净价单位</t>
    <phoneticPr fontId="3" type="noConversion"/>
  </si>
  <si>
    <t>媒体费总价</t>
    <phoneticPr fontId="3" type="noConversion"/>
  </si>
  <si>
    <t>供应商</t>
    <phoneticPr fontId="3" type="noConversion"/>
  </si>
  <si>
    <t>单日覆盖人次(客流)</t>
    <phoneticPr fontId="3" type="noConversion"/>
  </si>
  <si>
    <t>发布期内总曝光人次(客流)</t>
    <phoneticPr fontId="3" type="noConversion"/>
  </si>
  <si>
    <t>同站内同类媒体数量或列车总量</t>
    <phoneticPr fontId="3" type="noConversion"/>
  </si>
  <si>
    <t>CPM(元)</t>
    <phoneticPr fontId="3" type="noConversion"/>
  </si>
  <si>
    <t>北京</t>
  </si>
  <si>
    <t>14号线（换乘15号线）</t>
  </si>
  <si>
    <t>望京</t>
  </si>
  <si>
    <t>S</t>
  </si>
  <si>
    <t>大型媒体</t>
  </si>
  <si>
    <t>璀璨光域
（4x墙面超大灯箱+2x墙面电子屏+8侧x包柱电子屏+8侧x包柱灯箱）</t>
  </si>
  <si>
    <t>套</t>
  </si>
  <si>
    <t>固定</t>
  </si>
  <si>
    <t>元/套/4周</t>
  </si>
  <si>
    <t>三木</t>
  </si>
  <si>
    <t>14号线（换乘1号线）</t>
  </si>
  <si>
    <t>大望路</t>
  </si>
  <si>
    <t>品牌通道2</t>
  </si>
  <si>
    <t>SKP、光华路、华贸、金地中心、万达</t>
  </si>
  <si>
    <t>昌平线（换乘13号线）</t>
  </si>
  <si>
    <t>西二旗</t>
  </si>
  <si>
    <t>品牌区域2
（站厅梯侧贴：A口出站侧+B口出站侧）</t>
  </si>
  <si>
    <t>西二旗、元中心、后厂村等</t>
  </si>
  <si>
    <t>上海</t>
  </si>
  <si>
    <t>L1/L9/L11</t>
  </si>
  <si>
    <t>徐家汇</t>
  </si>
  <si>
    <t>灯箱、墙贴 包柱</t>
  </si>
  <si>
    <t>徐家汇 品牌站厅</t>
  </si>
  <si>
    <t>上海德高</t>
  </si>
  <si>
    <t>徐家汇 品牌换乘通道B区</t>
  </si>
  <si>
    <t>L01/L09/L11换乘</t>
  </si>
  <si>
    <t>徐家汇
（2号口）</t>
  </si>
  <si>
    <t>A++</t>
  </si>
  <si>
    <t>地铁出入口玻璃贴</t>
  </si>
  <si>
    <t>新云</t>
  </si>
  <si>
    <t>徐家汇|五芳斋(汇联商厦天钥桥路店)
徐家汇|星巴克臻选咖啡·焙烤坊(港汇恒隆广场店)、   字节跳动、东方财富、蚂蚁金服</t>
  </si>
  <si>
    <t>制作费为预估制作费，最终制作费以实际为准</t>
  </si>
  <si>
    <t>徐家汇
（9号口）</t>
  </si>
  <si>
    <t>广州</t>
  </si>
  <si>
    <t>1&amp;3号线</t>
  </si>
  <si>
    <t>体育西路站</t>
  </si>
  <si>
    <t>天环主题通道（东区+西区）</t>
  </si>
  <si>
    <t>广铁</t>
  </si>
  <si>
    <t>体育西地铁站 天环广场</t>
  </si>
  <si>
    <t>3&amp;5号线</t>
  </si>
  <si>
    <t>珠江新城</t>
  </si>
  <si>
    <t>换乘B区</t>
  </si>
  <si>
    <t>组</t>
  </si>
  <si>
    <t>珠江新城地铁站 周大福金融中心</t>
  </si>
  <si>
    <t>深圳</t>
  </si>
  <si>
    <t>2(8)/11/13号线换乘</t>
  </si>
  <si>
    <t>后海</t>
  </si>
  <si>
    <t>包柱</t>
  </si>
  <si>
    <t>品牌站厅2区：15×方柱（共213㎡）</t>
  </si>
  <si>
    <t>雅铁</t>
  </si>
  <si>
    <t>品牌站厅3区：10×方柱（共141m²）</t>
  </si>
  <si>
    <t>4号线换乘1号线</t>
  </si>
  <si>
    <t>会展中心</t>
  </si>
  <si>
    <t>换乘V型区：1×横版超级灯箱+6×竖版超级灯箱+2×圆柱+3×12封灯箱+墙贴(共181㎡)</t>
  </si>
  <si>
    <t>1&amp;4号线</t>
  </si>
  <si>
    <t>包柱+吊旗+玻璃贴</t>
  </si>
  <si>
    <t>主题站厅</t>
  </si>
  <si>
    <t>深报</t>
  </si>
  <si>
    <t>卡布灯箱K01
（约50m²）</t>
  </si>
  <si>
    <t>站厅卡布灯箱K01</t>
  </si>
  <si>
    <t>元/套/2周</t>
  </si>
  <si>
    <t>2&amp;11&amp;13号线</t>
  </si>
  <si>
    <t>后海站</t>
  </si>
  <si>
    <t>6个12封灯箱+墙贴</t>
  </si>
  <si>
    <t>换乘通道W2单</t>
  </si>
  <si>
    <t>7个12封灯箱+墙贴</t>
  </si>
  <si>
    <t>品牌墙B</t>
  </si>
  <si>
    <t>长沙</t>
  </si>
  <si>
    <t>2号线、5号线</t>
  </si>
  <si>
    <t>万家丽</t>
  </si>
  <si>
    <t>2/5号线品牌站厅 4根软膜灯箱包柱+横梁+2块下2号线站台灯箱梯眉</t>
  </si>
  <si>
    <t>天闻</t>
  </si>
  <si>
    <t>万家丽商圈</t>
  </si>
  <si>
    <t>底价总</t>
    <phoneticPr fontId="3" type="noConversion"/>
  </si>
  <si>
    <t>对应比稿</t>
  </si>
  <si>
    <t>非比稿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</si>
</sst>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[$-409]mmmm/yy;@"/>
    <numFmt numFmtId="177" formatCode="#,##0_ "/>
    <numFmt numFmtId="178" formatCode="_ * #,##0_ ;_ * \-#,##0_ ;_ * &quot;-&quot;??_ ;_ @_ "/>
    <numFmt numFmtId="179" formatCode="#,##0.00_ "/>
    <numFmt numFmtId="180" formatCode="[$-F800]dddd\,\ mmmm\ dd\,\ yyyy"/>
    <numFmt numFmtId="181" formatCode="0.0%"/>
  </numFmts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0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 tint="0.249977111117893"/>
      <name val="微软雅黑"/>
      <family val="2"/>
      <charset val="134"/>
    </font>
    <font>
      <b/>
      <sz val="10"/>
      <color rgb="FF000000"/>
      <name val="微软雅黑"/>
      <charset val="134"/>
    </font>
    <font>
      <sz val="9"/>
      <name val="微软雅黑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0">
    <xf numFmtId="0" fontId="0" fillId="0" borderId="0" xfId="0"/>
    <xf numFmtId="176" fontId="2" fillId="2" borderId="1" xfId="0" applyNumberFormat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78" fontId="8" fillId="0" borderId="2" xfId="3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10" fontId="9" fillId="5" borderId="2" xfId="2" applyNumberFormat="1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9" fontId="8" fillId="4" borderId="2" xfId="1" applyNumberFormat="1" applyFont="1" applyFill="1" applyBorder="1" applyAlignment="1">
      <alignment horizontal="center" vertical="center" wrapText="1"/>
    </xf>
    <xf numFmtId="179" fontId="8" fillId="4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179" fontId="8" fillId="0" borderId="2" xfId="1" applyNumberFormat="1" applyFont="1" applyFill="1" applyBorder="1" applyAlignment="1">
      <alignment horizontal="center" vertical="center" wrapText="1"/>
    </xf>
    <xf numFmtId="180" fontId="8" fillId="0" borderId="2" xfId="0" applyNumberFormat="1" applyFont="1" applyBorder="1" applyAlignment="1">
      <alignment horizontal="center" vertical="center" wrapText="1"/>
    </xf>
    <xf numFmtId="181" fontId="8" fillId="4" borderId="2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7" fontId="5" fillId="2" borderId="2" xfId="3" applyNumberFormat="1" applyFont="1" applyFill="1" applyBorder="1" applyAlignment="1">
      <alignment horizontal="center" vertical="center" wrapText="1"/>
    </xf>
    <xf numFmtId="176" fontId="5" fillId="2" borderId="2" xfId="3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 2" xfId="3" xr:uid="{4C9A14FB-4353-41BA-A934-BFD074A6273E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8"/>
  <sheetViews>
    <sheetView tabSelected="1" topLeftCell="S1" workbookViewId="0">
      <selection activeCell="AL2" sqref="AL2:AL18"/>
    </sheetView>
  </sheetViews>
  <sheetFormatPr defaultRowHeight="14.25" x14ac:dyDescent="0.2"/>
  <sheetData>
    <row r="1" spans="1:38" ht="42.75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15</v>
      </c>
      <c r="H1" s="24" t="s">
        <v>16</v>
      </c>
      <c r="I1" s="24" t="s">
        <v>18</v>
      </c>
      <c r="J1" s="24" t="s">
        <v>17</v>
      </c>
      <c r="K1" s="24" t="s">
        <v>6</v>
      </c>
      <c r="L1" s="24" t="s">
        <v>19</v>
      </c>
      <c r="M1" s="24" t="s">
        <v>20</v>
      </c>
      <c r="N1" s="25" t="s">
        <v>21</v>
      </c>
      <c r="O1" s="26" t="s">
        <v>22</v>
      </c>
      <c r="P1" s="27" t="s">
        <v>7</v>
      </c>
      <c r="Q1" s="24" t="s">
        <v>8</v>
      </c>
      <c r="R1" s="24" t="s">
        <v>9</v>
      </c>
      <c r="S1" s="24" t="s">
        <v>23</v>
      </c>
      <c r="T1" s="24" t="s">
        <v>24</v>
      </c>
      <c r="U1" s="24" t="s">
        <v>25</v>
      </c>
      <c r="V1" s="24" t="s">
        <v>26</v>
      </c>
      <c r="W1" s="24" t="s">
        <v>27</v>
      </c>
      <c r="X1" s="24" t="s">
        <v>28</v>
      </c>
      <c r="Y1" s="24" t="s">
        <v>29</v>
      </c>
      <c r="Z1" s="3" t="s">
        <v>10</v>
      </c>
      <c r="AA1" s="3" t="s">
        <v>109</v>
      </c>
      <c r="AB1" s="3" t="s">
        <v>11</v>
      </c>
      <c r="AC1" s="2" t="s">
        <v>30</v>
      </c>
      <c r="AD1" s="2" t="s">
        <v>31</v>
      </c>
      <c r="AE1" s="3" t="s">
        <v>32</v>
      </c>
      <c r="AF1" s="3" t="s">
        <v>33</v>
      </c>
      <c r="AG1" s="3" t="s">
        <v>34</v>
      </c>
      <c r="AH1" s="3" t="s">
        <v>12</v>
      </c>
      <c r="AI1" s="1" t="s">
        <v>35</v>
      </c>
      <c r="AJ1" s="1" t="s">
        <v>13</v>
      </c>
      <c r="AK1" s="1" t="s">
        <v>14</v>
      </c>
      <c r="AL1" s="28" t="s">
        <v>110</v>
      </c>
    </row>
    <row r="2" spans="1:38" ht="99.75" x14ac:dyDescent="0.2">
      <c r="A2" s="4" t="s">
        <v>36</v>
      </c>
      <c r="B2" s="4" t="s">
        <v>37</v>
      </c>
      <c r="C2" s="4" t="s">
        <v>38</v>
      </c>
      <c r="D2" s="4" t="s">
        <v>39</v>
      </c>
      <c r="E2" s="4" t="s">
        <v>40</v>
      </c>
      <c r="F2" s="4" t="s">
        <v>41</v>
      </c>
      <c r="G2" s="4">
        <v>4</v>
      </c>
      <c r="H2" s="5">
        <v>4</v>
      </c>
      <c r="I2" s="4">
        <v>1</v>
      </c>
      <c r="J2" s="4" t="s">
        <v>42</v>
      </c>
      <c r="K2" s="4" t="s">
        <v>43</v>
      </c>
      <c r="L2" s="5">
        <v>1880000</v>
      </c>
      <c r="M2" s="5" t="s">
        <v>44</v>
      </c>
      <c r="N2" s="6">
        <f>L2/G2*H2*(1+P2)</f>
        <v>1880000</v>
      </c>
      <c r="O2" s="7" t="s">
        <v>44</v>
      </c>
      <c r="P2" s="8">
        <v>0</v>
      </c>
      <c r="Q2" s="8">
        <v>0</v>
      </c>
      <c r="R2" s="8">
        <v>0.65</v>
      </c>
      <c r="S2" s="7">
        <f>N2*R2</f>
        <v>1222000</v>
      </c>
      <c r="T2" s="7" t="s">
        <v>44</v>
      </c>
      <c r="U2" s="7">
        <v>43000</v>
      </c>
      <c r="V2" s="7">
        <v>0</v>
      </c>
      <c r="W2" s="7">
        <f t="shared" ref="W2:W18" si="0">(U2+V2)*I2</f>
        <v>43000</v>
      </c>
      <c r="X2" s="7">
        <f>W2+S2</f>
        <v>1265000</v>
      </c>
      <c r="Y2" s="7" t="s">
        <v>44</v>
      </c>
      <c r="Z2" s="9">
        <v>0.45</v>
      </c>
      <c r="AA2" s="10">
        <f>N2*Z2*I2</f>
        <v>846000</v>
      </c>
      <c r="AB2" s="10">
        <f>W2</f>
        <v>43000</v>
      </c>
      <c r="AC2" s="10">
        <f>AA2+AB2</f>
        <v>889000</v>
      </c>
      <c r="AD2" s="10" t="s">
        <v>45</v>
      </c>
      <c r="AE2" s="7">
        <v>450000</v>
      </c>
      <c r="AF2" s="7">
        <f>AE2*7*H2</f>
        <v>12600000</v>
      </c>
      <c r="AG2" s="7">
        <v>1</v>
      </c>
      <c r="AH2" s="11">
        <f>I2/AG2</f>
        <v>1</v>
      </c>
      <c r="AI2" s="12">
        <f>X2/AF2*1000</f>
        <v>100.39682539682541</v>
      </c>
      <c r="AJ2" s="4" t="s">
        <v>38</v>
      </c>
      <c r="AK2" s="4"/>
      <c r="AL2" s="29" t="s">
        <v>111</v>
      </c>
    </row>
    <row r="3" spans="1:38" ht="57" x14ac:dyDescent="0.2">
      <c r="A3" s="13" t="s">
        <v>36</v>
      </c>
      <c r="B3" s="13" t="s">
        <v>46</v>
      </c>
      <c r="C3" s="13" t="s">
        <v>47</v>
      </c>
      <c r="D3" s="13" t="s">
        <v>39</v>
      </c>
      <c r="E3" s="13" t="s">
        <v>40</v>
      </c>
      <c r="F3" s="13" t="s">
        <v>48</v>
      </c>
      <c r="G3" s="13">
        <v>4</v>
      </c>
      <c r="H3" s="7">
        <v>4</v>
      </c>
      <c r="I3" s="13">
        <v>1</v>
      </c>
      <c r="J3" s="13" t="s">
        <v>42</v>
      </c>
      <c r="K3" s="13" t="s">
        <v>43</v>
      </c>
      <c r="L3" s="7">
        <v>488000</v>
      </c>
      <c r="M3" s="7" t="s">
        <v>44</v>
      </c>
      <c r="N3" s="6">
        <f t="shared" ref="N3:N18" si="1">L3/G3*H3*(1+P3)</f>
        <v>488000</v>
      </c>
      <c r="O3" s="7" t="s">
        <v>44</v>
      </c>
      <c r="P3" s="8">
        <v>0</v>
      </c>
      <c r="Q3" s="8">
        <v>0</v>
      </c>
      <c r="R3" s="8">
        <v>0.65</v>
      </c>
      <c r="S3" s="7">
        <f t="shared" ref="S3:S18" si="2">N3*R3</f>
        <v>317200</v>
      </c>
      <c r="T3" s="7" t="s">
        <v>44</v>
      </c>
      <c r="U3" s="7">
        <v>25000</v>
      </c>
      <c r="V3" s="7">
        <v>0</v>
      </c>
      <c r="W3" s="7">
        <f t="shared" si="0"/>
        <v>25000</v>
      </c>
      <c r="X3" s="7">
        <f t="shared" ref="X3:X18" si="3">W3+S3</f>
        <v>342200</v>
      </c>
      <c r="Y3" s="7" t="s">
        <v>44</v>
      </c>
      <c r="Z3" s="9">
        <v>0.45</v>
      </c>
      <c r="AA3" s="10">
        <f t="shared" ref="AA3:AA18" si="4">N3*Z3*I3</f>
        <v>219600</v>
      </c>
      <c r="AB3" s="10">
        <f t="shared" ref="AB3:AB18" si="5">W3</f>
        <v>25000</v>
      </c>
      <c r="AC3" s="10">
        <f t="shared" ref="AC3:AC18" si="6">AA3+AB3</f>
        <v>244600</v>
      </c>
      <c r="AD3" s="10" t="s">
        <v>45</v>
      </c>
      <c r="AE3" s="7">
        <v>610500</v>
      </c>
      <c r="AF3" s="7">
        <f t="shared" ref="AF3:AF18" si="7">AE3*7*H3</f>
        <v>17094000</v>
      </c>
      <c r="AG3" s="7">
        <v>1</v>
      </c>
      <c r="AH3" s="11">
        <f>I3/AG3</f>
        <v>1</v>
      </c>
      <c r="AI3" s="12">
        <f>X3/AF3*1000</f>
        <v>20.018720018720018</v>
      </c>
      <c r="AJ3" s="13" t="s">
        <v>49</v>
      </c>
      <c r="AK3" s="4"/>
      <c r="AL3" s="29" t="s">
        <v>111</v>
      </c>
    </row>
    <row r="4" spans="1:38" ht="71.25" x14ac:dyDescent="0.2">
      <c r="A4" s="4" t="s">
        <v>36</v>
      </c>
      <c r="B4" s="4" t="s">
        <v>50</v>
      </c>
      <c r="C4" s="4" t="s">
        <v>51</v>
      </c>
      <c r="D4" s="4" t="s">
        <v>39</v>
      </c>
      <c r="E4" s="4" t="s">
        <v>40</v>
      </c>
      <c r="F4" s="4" t="s">
        <v>52</v>
      </c>
      <c r="G4" s="4">
        <v>4</v>
      </c>
      <c r="H4" s="5">
        <v>4</v>
      </c>
      <c r="I4" s="4">
        <v>1</v>
      </c>
      <c r="J4" s="4" t="s">
        <v>42</v>
      </c>
      <c r="K4" s="4" t="s">
        <v>43</v>
      </c>
      <c r="L4" s="5">
        <v>688000</v>
      </c>
      <c r="M4" s="5" t="s">
        <v>44</v>
      </c>
      <c r="N4" s="6">
        <f t="shared" si="1"/>
        <v>688000</v>
      </c>
      <c r="O4" s="7" t="s">
        <v>44</v>
      </c>
      <c r="P4" s="8">
        <v>0</v>
      </c>
      <c r="Q4" s="8">
        <v>0</v>
      </c>
      <c r="R4" s="8">
        <v>0.65</v>
      </c>
      <c r="S4" s="7">
        <f t="shared" si="2"/>
        <v>447200</v>
      </c>
      <c r="T4" s="7" t="s">
        <v>44</v>
      </c>
      <c r="U4" s="5">
        <v>45000</v>
      </c>
      <c r="V4" s="7">
        <v>0</v>
      </c>
      <c r="W4" s="7">
        <f t="shared" si="0"/>
        <v>45000</v>
      </c>
      <c r="X4" s="7">
        <f t="shared" si="3"/>
        <v>492200</v>
      </c>
      <c r="Y4" s="7" t="s">
        <v>44</v>
      </c>
      <c r="Z4" s="9">
        <v>0.45</v>
      </c>
      <c r="AA4" s="10">
        <f t="shared" si="4"/>
        <v>309600</v>
      </c>
      <c r="AB4" s="10">
        <f t="shared" si="5"/>
        <v>45000</v>
      </c>
      <c r="AC4" s="10">
        <f t="shared" si="6"/>
        <v>354600</v>
      </c>
      <c r="AD4" s="10" t="s">
        <v>45</v>
      </c>
      <c r="AE4" s="7">
        <v>450000</v>
      </c>
      <c r="AF4" s="7">
        <f t="shared" si="7"/>
        <v>12600000</v>
      </c>
      <c r="AG4" s="7">
        <v>1</v>
      </c>
      <c r="AH4" s="11">
        <f>I4/AG4</f>
        <v>1</v>
      </c>
      <c r="AI4" s="12">
        <f>X4/AF4*1000</f>
        <v>39.063492063492063</v>
      </c>
      <c r="AJ4" s="4" t="s">
        <v>53</v>
      </c>
      <c r="AK4" s="4"/>
      <c r="AL4" s="29" t="s">
        <v>111</v>
      </c>
    </row>
    <row r="5" spans="1:38" ht="28.5" x14ac:dyDescent="0.3">
      <c r="A5" s="4" t="s">
        <v>54</v>
      </c>
      <c r="B5" s="14" t="s">
        <v>55</v>
      </c>
      <c r="C5" s="4" t="s">
        <v>56</v>
      </c>
      <c r="D5" s="4" t="s">
        <v>39</v>
      </c>
      <c r="E5" s="4" t="s">
        <v>57</v>
      </c>
      <c r="F5" s="4" t="s">
        <v>58</v>
      </c>
      <c r="G5" s="4">
        <v>4</v>
      </c>
      <c r="H5" s="7">
        <v>4</v>
      </c>
      <c r="I5" s="13">
        <v>1</v>
      </c>
      <c r="J5" s="4" t="s">
        <v>42</v>
      </c>
      <c r="K5" s="13" t="s">
        <v>43</v>
      </c>
      <c r="L5" s="5">
        <v>1580000</v>
      </c>
      <c r="M5" s="7" t="s">
        <v>44</v>
      </c>
      <c r="N5" s="6">
        <f t="shared" si="1"/>
        <v>1580000</v>
      </c>
      <c r="O5" s="7" t="s">
        <v>44</v>
      </c>
      <c r="P5" s="8">
        <v>0</v>
      </c>
      <c r="Q5" s="8">
        <v>0</v>
      </c>
      <c r="R5" s="8">
        <v>0.65</v>
      </c>
      <c r="S5" s="7">
        <f t="shared" si="2"/>
        <v>1027000</v>
      </c>
      <c r="T5" s="7" t="s">
        <v>44</v>
      </c>
      <c r="U5" s="5">
        <v>95600</v>
      </c>
      <c r="V5" s="7">
        <v>0</v>
      </c>
      <c r="W5" s="7">
        <f t="shared" si="0"/>
        <v>95600</v>
      </c>
      <c r="X5" s="7">
        <f t="shared" si="3"/>
        <v>1122600</v>
      </c>
      <c r="Y5" s="7" t="s">
        <v>44</v>
      </c>
      <c r="Z5" s="9">
        <v>0.4</v>
      </c>
      <c r="AA5" s="10">
        <f t="shared" si="4"/>
        <v>632000</v>
      </c>
      <c r="AB5" s="10">
        <f t="shared" si="5"/>
        <v>95600</v>
      </c>
      <c r="AC5" s="10">
        <f t="shared" si="6"/>
        <v>727600</v>
      </c>
      <c r="AD5" s="10" t="s">
        <v>59</v>
      </c>
      <c r="AE5" s="5">
        <f>224000*24</f>
        <v>5376000</v>
      </c>
      <c r="AF5" s="7">
        <f t="shared" si="7"/>
        <v>150528000</v>
      </c>
      <c r="AG5" s="7">
        <v>1</v>
      </c>
      <c r="AH5" s="11">
        <f>I5/AG5</f>
        <v>1</v>
      </c>
      <c r="AI5" s="12">
        <f t="shared" ref="AI5:AI18" si="8">X5/AF5*1000</f>
        <v>7.4577487244897958</v>
      </c>
      <c r="AJ5" s="15" t="s">
        <v>56</v>
      </c>
      <c r="AK5" s="4"/>
      <c r="AL5" s="29" t="s">
        <v>111</v>
      </c>
    </row>
    <row r="6" spans="1:38" ht="42.75" x14ac:dyDescent="0.3">
      <c r="A6" s="4" t="s">
        <v>54</v>
      </c>
      <c r="B6" s="14" t="s">
        <v>55</v>
      </c>
      <c r="C6" s="4" t="s">
        <v>56</v>
      </c>
      <c r="D6" s="4" t="s">
        <v>39</v>
      </c>
      <c r="E6" s="4" t="s">
        <v>57</v>
      </c>
      <c r="F6" s="4" t="s">
        <v>60</v>
      </c>
      <c r="G6" s="4">
        <v>4</v>
      </c>
      <c r="H6" s="7">
        <v>4</v>
      </c>
      <c r="I6" s="13">
        <v>1</v>
      </c>
      <c r="J6" s="4" t="s">
        <v>42</v>
      </c>
      <c r="K6" s="13" t="s">
        <v>43</v>
      </c>
      <c r="L6" s="5">
        <v>1980000</v>
      </c>
      <c r="M6" s="5" t="s">
        <v>44</v>
      </c>
      <c r="N6" s="6">
        <f t="shared" si="1"/>
        <v>1980000</v>
      </c>
      <c r="O6" s="7" t="s">
        <v>44</v>
      </c>
      <c r="P6" s="8">
        <v>0</v>
      </c>
      <c r="Q6" s="8">
        <v>0</v>
      </c>
      <c r="R6" s="8">
        <v>0.65</v>
      </c>
      <c r="S6" s="7">
        <f t="shared" si="2"/>
        <v>1287000</v>
      </c>
      <c r="T6" s="7" t="s">
        <v>44</v>
      </c>
      <c r="U6" s="7">
        <v>82300</v>
      </c>
      <c r="V6" s="7">
        <v>0</v>
      </c>
      <c r="W6" s="7">
        <f t="shared" si="0"/>
        <v>82300</v>
      </c>
      <c r="X6" s="7">
        <f t="shared" si="3"/>
        <v>1369300</v>
      </c>
      <c r="Y6" s="7" t="s">
        <v>44</v>
      </c>
      <c r="Z6" s="9">
        <v>0.4</v>
      </c>
      <c r="AA6" s="10">
        <f t="shared" si="4"/>
        <v>792000</v>
      </c>
      <c r="AB6" s="10">
        <f t="shared" si="5"/>
        <v>82300</v>
      </c>
      <c r="AC6" s="10">
        <f t="shared" si="6"/>
        <v>874300</v>
      </c>
      <c r="AD6" s="10" t="s">
        <v>59</v>
      </c>
      <c r="AE6" s="5">
        <f>240000*23</f>
        <v>5520000</v>
      </c>
      <c r="AF6" s="7">
        <f t="shared" si="7"/>
        <v>154560000</v>
      </c>
      <c r="AG6" s="7">
        <v>2</v>
      </c>
      <c r="AH6" s="11">
        <f t="shared" ref="AH6:AH18" si="9">I6/AG6</f>
        <v>0.5</v>
      </c>
      <c r="AI6" s="12">
        <f t="shared" si="8"/>
        <v>8.8593426501035193</v>
      </c>
      <c r="AJ6" s="15" t="s">
        <v>56</v>
      </c>
      <c r="AK6" s="4"/>
      <c r="AL6" s="29" t="s">
        <v>111</v>
      </c>
    </row>
    <row r="7" spans="1:38" ht="156.75" x14ac:dyDescent="0.3">
      <c r="A7" s="4" t="s">
        <v>54</v>
      </c>
      <c r="B7" s="14" t="s">
        <v>61</v>
      </c>
      <c r="C7" s="4" t="s">
        <v>62</v>
      </c>
      <c r="D7" s="16" t="s">
        <v>63</v>
      </c>
      <c r="E7" s="4" t="s">
        <v>64</v>
      </c>
      <c r="F7" s="4" t="s">
        <v>64</v>
      </c>
      <c r="G7" s="4">
        <v>4</v>
      </c>
      <c r="H7" s="5">
        <v>4</v>
      </c>
      <c r="I7" s="4">
        <v>1</v>
      </c>
      <c r="J7" s="4" t="s">
        <v>42</v>
      </c>
      <c r="K7" s="4" t="s">
        <v>43</v>
      </c>
      <c r="L7" s="5">
        <v>298000</v>
      </c>
      <c r="M7" s="7" t="s">
        <v>44</v>
      </c>
      <c r="N7" s="6">
        <f t="shared" si="1"/>
        <v>298000</v>
      </c>
      <c r="O7" s="5" t="s">
        <v>44</v>
      </c>
      <c r="P7" s="17">
        <v>0</v>
      </c>
      <c r="Q7" s="17">
        <v>0</v>
      </c>
      <c r="R7" s="8">
        <v>0.65</v>
      </c>
      <c r="S7" s="7">
        <f t="shared" si="2"/>
        <v>193700</v>
      </c>
      <c r="T7" s="5" t="s">
        <v>44</v>
      </c>
      <c r="U7" s="5">
        <v>2600</v>
      </c>
      <c r="V7" s="5">
        <v>0</v>
      </c>
      <c r="W7" s="7">
        <f t="shared" si="0"/>
        <v>2600</v>
      </c>
      <c r="X7" s="7">
        <f t="shared" si="3"/>
        <v>196300</v>
      </c>
      <c r="Y7" s="18" t="s">
        <v>44</v>
      </c>
      <c r="Z7" s="9">
        <v>6.7100000000000007E-2</v>
      </c>
      <c r="AA7" s="10">
        <f t="shared" si="4"/>
        <v>19995.800000000003</v>
      </c>
      <c r="AB7" s="10">
        <f t="shared" si="5"/>
        <v>2600</v>
      </c>
      <c r="AC7" s="10">
        <f t="shared" si="6"/>
        <v>22595.800000000003</v>
      </c>
      <c r="AD7" s="10" t="s">
        <v>65</v>
      </c>
      <c r="AE7" s="5">
        <v>20857</v>
      </c>
      <c r="AF7" s="7">
        <f t="shared" si="7"/>
        <v>583996</v>
      </c>
      <c r="AG7" s="5">
        <v>4</v>
      </c>
      <c r="AH7" s="11">
        <f t="shared" si="9"/>
        <v>0.25</v>
      </c>
      <c r="AI7" s="19">
        <f t="shared" si="8"/>
        <v>336.13243926328261</v>
      </c>
      <c r="AJ7" s="15" t="s">
        <v>66</v>
      </c>
      <c r="AK7" s="20" t="s">
        <v>67</v>
      </c>
      <c r="AL7" s="29" t="s">
        <v>111</v>
      </c>
    </row>
    <row r="8" spans="1:38" ht="156.75" x14ac:dyDescent="0.3">
      <c r="A8" s="4" t="s">
        <v>54</v>
      </c>
      <c r="B8" s="14" t="s">
        <v>61</v>
      </c>
      <c r="C8" s="4" t="s">
        <v>68</v>
      </c>
      <c r="D8" s="16" t="s">
        <v>63</v>
      </c>
      <c r="E8" s="4" t="s">
        <v>64</v>
      </c>
      <c r="F8" s="4" t="s">
        <v>64</v>
      </c>
      <c r="G8" s="4">
        <v>4</v>
      </c>
      <c r="H8" s="5">
        <v>4</v>
      </c>
      <c r="I8" s="4">
        <v>1</v>
      </c>
      <c r="J8" s="4" t="s">
        <v>42</v>
      </c>
      <c r="K8" s="4" t="s">
        <v>43</v>
      </c>
      <c r="L8" s="5">
        <v>298000</v>
      </c>
      <c r="M8" s="5" t="s">
        <v>44</v>
      </c>
      <c r="N8" s="6">
        <f t="shared" si="1"/>
        <v>298000</v>
      </c>
      <c r="O8" s="5" t="s">
        <v>44</v>
      </c>
      <c r="P8" s="17">
        <v>0</v>
      </c>
      <c r="Q8" s="17">
        <v>0</v>
      </c>
      <c r="R8" s="8">
        <v>0.65</v>
      </c>
      <c r="S8" s="7">
        <f t="shared" si="2"/>
        <v>193700</v>
      </c>
      <c r="T8" s="5" t="s">
        <v>44</v>
      </c>
      <c r="U8" s="5">
        <v>4100</v>
      </c>
      <c r="V8" s="5">
        <v>0</v>
      </c>
      <c r="W8" s="7">
        <f t="shared" si="0"/>
        <v>4100</v>
      </c>
      <c r="X8" s="7">
        <f t="shared" si="3"/>
        <v>197800</v>
      </c>
      <c r="Y8" s="18" t="s">
        <v>44</v>
      </c>
      <c r="Z8" s="9">
        <v>6.7100000000000007E-2</v>
      </c>
      <c r="AA8" s="10">
        <f t="shared" si="4"/>
        <v>19995.800000000003</v>
      </c>
      <c r="AB8" s="10">
        <f t="shared" si="5"/>
        <v>4100</v>
      </c>
      <c r="AC8" s="10">
        <f t="shared" si="6"/>
        <v>24095.800000000003</v>
      </c>
      <c r="AD8" s="10" t="s">
        <v>65</v>
      </c>
      <c r="AE8" s="5">
        <v>24462</v>
      </c>
      <c r="AF8" s="7">
        <f t="shared" si="7"/>
        <v>684936</v>
      </c>
      <c r="AG8" s="5">
        <v>4</v>
      </c>
      <c r="AH8" s="11">
        <f t="shared" si="9"/>
        <v>0.25</v>
      </c>
      <c r="AI8" s="19">
        <f t="shared" si="8"/>
        <v>288.78610556314749</v>
      </c>
      <c r="AJ8" s="15" t="s">
        <v>66</v>
      </c>
      <c r="AK8" s="20" t="s">
        <v>67</v>
      </c>
      <c r="AL8" s="29" t="s">
        <v>111</v>
      </c>
    </row>
    <row r="9" spans="1:38" ht="42.75" x14ac:dyDescent="0.2">
      <c r="A9" s="4" t="s">
        <v>69</v>
      </c>
      <c r="B9" s="4" t="s">
        <v>70</v>
      </c>
      <c r="C9" s="4" t="s">
        <v>71</v>
      </c>
      <c r="D9" s="4" t="s">
        <v>39</v>
      </c>
      <c r="E9" s="4" t="s">
        <v>40</v>
      </c>
      <c r="F9" s="4" t="s">
        <v>72</v>
      </c>
      <c r="G9" s="13">
        <v>4</v>
      </c>
      <c r="H9" s="7">
        <v>4</v>
      </c>
      <c r="I9" s="13">
        <v>1</v>
      </c>
      <c r="J9" s="13" t="s">
        <v>42</v>
      </c>
      <c r="K9" s="13" t="s">
        <v>43</v>
      </c>
      <c r="L9" s="5">
        <v>1080000</v>
      </c>
      <c r="M9" s="7" t="s">
        <v>44</v>
      </c>
      <c r="N9" s="6">
        <f t="shared" si="1"/>
        <v>1080000</v>
      </c>
      <c r="O9" s="7" t="s">
        <v>44</v>
      </c>
      <c r="P9" s="8">
        <v>0</v>
      </c>
      <c r="Q9" s="8">
        <v>0</v>
      </c>
      <c r="R9" s="8">
        <v>0.65</v>
      </c>
      <c r="S9" s="7">
        <f t="shared" si="2"/>
        <v>702000</v>
      </c>
      <c r="T9" s="7" t="s">
        <v>44</v>
      </c>
      <c r="U9" s="5">
        <v>57000</v>
      </c>
      <c r="V9" s="7">
        <v>0</v>
      </c>
      <c r="W9" s="7">
        <f t="shared" si="0"/>
        <v>57000</v>
      </c>
      <c r="X9" s="7">
        <f t="shared" si="3"/>
        <v>759000</v>
      </c>
      <c r="Y9" s="7" t="s">
        <v>44</v>
      </c>
      <c r="Z9" s="9">
        <v>0.35</v>
      </c>
      <c r="AA9" s="10">
        <f t="shared" si="4"/>
        <v>378000</v>
      </c>
      <c r="AB9" s="10">
        <f t="shared" si="5"/>
        <v>57000</v>
      </c>
      <c r="AC9" s="10">
        <f t="shared" si="6"/>
        <v>435000</v>
      </c>
      <c r="AD9" s="10" t="s">
        <v>73</v>
      </c>
      <c r="AE9" s="5">
        <v>650382</v>
      </c>
      <c r="AF9" s="7">
        <f t="shared" si="7"/>
        <v>18210696</v>
      </c>
      <c r="AG9" s="7">
        <v>1</v>
      </c>
      <c r="AH9" s="11">
        <f t="shared" si="9"/>
        <v>1</v>
      </c>
      <c r="AI9" s="12">
        <f t="shared" si="8"/>
        <v>41.678802391737257</v>
      </c>
      <c r="AJ9" s="4" t="s">
        <v>74</v>
      </c>
      <c r="AK9" s="4"/>
      <c r="AL9" s="29" t="s">
        <v>111</v>
      </c>
    </row>
    <row r="10" spans="1:38" ht="42.75" x14ac:dyDescent="0.2">
      <c r="A10" s="4" t="s">
        <v>69</v>
      </c>
      <c r="B10" s="4" t="s">
        <v>75</v>
      </c>
      <c r="C10" s="4" t="s">
        <v>76</v>
      </c>
      <c r="D10" s="4" t="s">
        <v>39</v>
      </c>
      <c r="E10" s="4" t="s">
        <v>40</v>
      </c>
      <c r="F10" s="4" t="s">
        <v>77</v>
      </c>
      <c r="G10" s="13">
        <v>4</v>
      </c>
      <c r="H10" s="7">
        <v>4</v>
      </c>
      <c r="I10" s="13">
        <v>1</v>
      </c>
      <c r="J10" s="13" t="s">
        <v>78</v>
      </c>
      <c r="K10" s="13" t="s">
        <v>43</v>
      </c>
      <c r="L10" s="5">
        <v>1480000</v>
      </c>
      <c r="M10" s="5" t="s">
        <v>44</v>
      </c>
      <c r="N10" s="6">
        <f t="shared" si="1"/>
        <v>1480000</v>
      </c>
      <c r="O10" s="7" t="s">
        <v>44</v>
      </c>
      <c r="P10" s="8">
        <v>0</v>
      </c>
      <c r="Q10" s="8">
        <v>0</v>
      </c>
      <c r="R10" s="8">
        <v>0.65</v>
      </c>
      <c r="S10" s="7">
        <f t="shared" si="2"/>
        <v>962000</v>
      </c>
      <c r="T10" s="7" t="s">
        <v>44</v>
      </c>
      <c r="U10" s="5">
        <v>72250</v>
      </c>
      <c r="V10" s="7">
        <v>0</v>
      </c>
      <c r="W10" s="7">
        <f t="shared" si="0"/>
        <v>72250</v>
      </c>
      <c r="X10" s="7">
        <f t="shared" si="3"/>
        <v>1034250</v>
      </c>
      <c r="Y10" s="7" t="s">
        <v>44</v>
      </c>
      <c r="Z10" s="9">
        <v>0.35</v>
      </c>
      <c r="AA10" s="10">
        <f t="shared" si="4"/>
        <v>517999.99999999994</v>
      </c>
      <c r="AB10" s="10">
        <f t="shared" si="5"/>
        <v>72250</v>
      </c>
      <c r="AC10" s="10">
        <f t="shared" si="6"/>
        <v>590250</v>
      </c>
      <c r="AD10" s="10" t="s">
        <v>73</v>
      </c>
      <c r="AE10" s="5">
        <v>637856</v>
      </c>
      <c r="AF10" s="7">
        <f t="shared" si="7"/>
        <v>17859968</v>
      </c>
      <c r="AG10" s="7">
        <v>1</v>
      </c>
      <c r="AH10" s="11">
        <f t="shared" si="9"/>
        <v>1</v>
      </c>
      <c r="AI10" s="12">
        <f t="shared" si="8"/>
        <v>57.908838358500979</v>
      </c>
      <c r="AJ10" s="4" t="s">
        <v>79</v>
      </c>
      <c r="AK10" s="4"/>
      <c r="AL10" s="29" t="s">
        <v>111</v>
      </c>
    </row>
    <row r="11" spans="1:38" ht="57" x14ac:dyDescent="0.3">
      <c r="A11" s="13" t="s">
        <v>80</v>
      </c>
      <c r="B11" s="13" t="s">
        <v>81</v>
      </c>
      <c r="C11" s="13" t="s">
        <v>82</v>
      </c>
      <c r="D11" s="13" t="s">
        <v>39</v>
      </c>
      <c r="E11" s="13" t="s">
        <v>83</v>
      </c>
      <c r="F11" s="13" t="s">
        <v>84</v>
      </c>
      <c r="G11" s="13">
        <v>4</v>
      </c>
      <c r="H11" s="7">
        <v>4</v>
      </c>
      <c r="I11" s="13">
        <v>1</v>
      </c>
      <c r="J11" s="13" t="s">
        <v>78</v>
      </c>
      <c r="K11" s="13" t="s">
        <v>43</v>
      </c>
      <c r="L11" s="7">
        <v>788000</v>
      </c>
      <c r="M11" s="7" t="s">
        <v>44</v>
      </c>
      <c r="N11" s="6">
        <f t="shared" si="1"/>
        <v>788000</v>
      </c>
      <c r="O11" s="7" t="s">
        <v>44</v>
      </c>
      <c r="P11" s="8">
        <v>0</v>
      </c>
      <c r="Q11" s="8">
        <v>0</v>
      </c>
      <c r="R11" s="8">
        <v>0.65</v>
      </c>
      <c r="S11" s="7">
        <f t="shared" si="2"/>
        <v>512200</v>
      </c>
      <c r="T11" s="7" t="s">
        <v>44</v>
      </c>
      <c r="U11" s="7">
        <v>43000</v>
      </c>
      <c r="V11" s="7">
        <v>0</v>
      </c>
      <c r="W11" s="7">
        <f t="shared" si="0"/>
        <v>43000</v>
      </c>
      <c r="X11" s="7">
        <f t="shared" si="3"/>
        <v>555200</v>
      </c>
      <c r="Y11" s="7" t="s">
        <v>44</v>
      </c>
      <c r="Z11" s="9">
        <v>0.4</v>
      </c>
      <c r="AA11" s="10">
        <f t="shared" si="4"/>
        <v>315200</v>
      </c>
      <c r="AB11" s="10">
        <f t="shared" si="5"/>
        <v>43000</v>
      </c>
      <c r="AC11" s="10">
        <f t="shared" si="6"/>
        <v>358200</v>
      </c>
      <c r="AD11" s="10" t="s">
        <v>85</v>
      </c>
      <c r="AE11" s="7">
        <v>220000</v>
      </c>
      <c r="AF11" s="7">
        <f t="shared" si="7"/>
        <v>6160000</v>
      </c>
      <c r="AG11" s="7">
        <v>3</v>
      </c>
      <c r="AH11" s="11">
        <f t="shared" si="9"/>
        <v>0.33333333333333331</v>
      </c>
      <c r="AI11" s="12">
        <f t="shared" si="8"/>
        <v>90.129870129870127</v>
      </c>
      <c r="AJ11" s="15" t="s">
        <v>82</v>
      </c>
      <c r="AK11" s="4"/>
      <c r="AL11" s="29" t="s">
        <v>111</v>
      </c>
    </row>
    <row r="12" spans="1:38" ht="57" x14ac:dyDescent="0.2">
      <c r="A12" s="13" t="s">
        <v>80</v>
      </c>
      <c r="B12" s="13" t="s">
        <v>81</v>
      </c>
      <c r="C12" s="13" t="s">
        <v>82</v>
      </c>
      <c r="D12" s="13" t="s">
        <v>39</v>
      </c>
      <c r="E12" s="13" t="s">
        <v>83</v>
      </c>
      <c r="F12" s="13" t="s">
        <v>86</v>
      </c>
      <c r="G12" s="13">
        <v>4</v>
      </c>
      <c r="H12" s="7">
        <v>4</v>
      </c>
      <c r="I12" s="13">
        <v>1</v>
      </c>
      <c r="J12" s="13" t="s">
        <v>78</v>
      </c>
      <c r="K12" s="13" t="s">
        <v>43</v>
      </c>
      <c r="L12" s="7">
        <v>788000</v>
      </c>
      <c r="M12" s="5" t="s">
        <v>44</v>
      </c>
      <c r="N12" s="6">
        <f t="shared" si="1"/>
        <v>788000</v>
      </c>
      <c r="O12" s="7" t="s">
        <v>44</v>
      </c>
      <c r="P12" s="8">
        <v>0</v>
      </c>
      <c r="Q12" s="8">
        <v>0</v>
      </c>
      <c r="R12" s="21">
        <v>0.65</v>
      </c>
      <c r="S12" s="7">
        <f t="shared" si="2"/>
        <v>512200</v>
      </c>
      <c r="T12" s="7" t="s">
        <v>44</v>
      </c>
      <c r="U12" s="7">
        <v>29000</v>
      </c>
      <c r="V12" s="7">
        <v>0</v>
      </c>
      <c r="W12" s="7">
        <f t="shared" si="0"/>
        <v>29000</v>
      </c>
      <c r="X12" s="7">
        <f t="shared" si="3"/>
        <v>541200</v>
      </c>
      <c r="Y12" s="7" t="s">
        <v>44</v>
      </c>
      <c r="Z12" s="9">
        <v>0.4</v>
      </c>
      <c r="AA12" s="10">
        <f t="shared" si="4"/>
        <v>315200</v>
      </c>
      <c r="AB12" s="10">
        <f t="shared" si="5"/>
        <v>29000</v>
      </c>
      <c r="AC12" s="10">
        <f t="shared" si="6"/>
        <v>344200</v>
      </c>
      <c r="AD12" s="10" t="s">
        <v>85</v>
      </c>
      <c r="AE12" s="7">
        <v>220000</v>
      </c>
      <c r="AF12" s="7">
        <f t="shared" si="7"/>
        <v>6160000</v>
      </c>
      <c r="AG12" s="7">
        <v>3</v>
      </c>
      <c r="AH12" s="11">
        <f t="shared" si="9"/>
        <v>0.33333333333333331</v>
      </c>
      <c r="AI12" s="12">
        <f t="shared" si="8"/>
        <v>87.857142857142861</v>
      </c>
      <c r="AJ12" s="13" t="s">
        <v>82</v>
      </c>
      <c r="AK12" s="4"/>
      <c r="AL12" s="29" t="s">
        <v>111</v>
      </c>
    </row>
    <row r="13" spans="1:38" ht="114" x14ac:dyDescent="0.2">
      <c r="A13" s="13" t="s">
        <v>80</v>
      </c>
      <c r="B13" s="13" t="s">
        <v>87</v>
      </c>
      <c r="C13" s="13" t="s">
        <v>88</v>
      </c>
      <c r="D13" s="13" t="s">
        <v>39</v>
      </c>
      <c r="E13" s="13" t="s">
        <v>40</v>
      </c>
      <c r="F13" s="13" t="s">
        <v>89</v>
      </c>
      <c r="G13" s="13">
        <v>4</v>
      </c>
      <c r="H13" s="7">
        <v>4</v>
      </c>
      <c r="I13" s="13">
        <v>1</v>
      </c>
      <c r="J13" s="13" t="s">
        <v>78</v>
      </c>
      <c r="K13" s="13" t="s">
        <v>43</v>
      </c>
      <c r="L13" s="7">
        <v>780000</v>
      </c>
      <c r="M13" s="7" t="s">
        <v>44</v>
      </c>
      <c r="N13" s="6">
        <f t="shared" si="1"/>
        <v>780000</v>
      </c>
      <c r="O13" s="7" t="s">
        <v>44</v>
      </c>
      <c r="P13" s="8">
        <v>0</v>
      </c>
      <c r="Q13" s="8">
        <v>0</v>
      </c>
      <c r="R13" s="8">
        <v>0.65</v>
      </c>
      <c r="S13" s="7">
        <f t="shared" si="2"/>
        <v>507000</v>
      </c>
      <c r="T13" s="7" t="s">
        <v>44</v>
      </c>
      <c r="U13" s="7">
        <v>53000</v>
      </c>
      <c r="V13" s="7">
        <v>0</v>
      </c>
      <c r="W13" s="7">
        <f t="shared" si="0"/>
        <v>53000</v>
      </c>
      <c r="X13" s="7">
        <f t="shared" si="3"/>
        <v>560000</v>
      </c>
      <c r="Y13" s="7" t="s">
        <v>44</v>
      </c>
      <c r="Z13" s="9">
        <v>0.4</v>
      </c>
      <c r="AA13" s="10">
        <f t="shared" si="4"/>
        <v>312000</v>
      </c>
      <c r="AB13" s="10">
        <f t="shared" si="5"/>
        <v>53000</v>
      </c>
      <c r="AC13" s="10">
        <f t="shared" si="6"/>
        <v>365000</v>
      </c>
      <c r="AD13" s="10" t="s">
        <v>85</v>
      </c>
      <c r="AE13" s="7">
        <v>320000</v>
      </c>
      <c r="AF13" s="7">
        <f t="shared" si="7"/>
        <v>8960000</v>
      </c>
      <c r="AG13" s="7">
        <v>2</v>
      </c>
      <c r="AH13" s="11">
        <f t="shared" si="9"/>
        <v>0.5</v>
      </c>
      <c r="AI13" s="12">
        <f t="shared" si="8"/>
        <v>62.5</v>
      </c>
      <c r="AJ13" s="13" t="s">
        <v>88</v>
      </c>
      <c r="AK13" s="22"/>
      <c r="AL13" s="29" t="s">
        <v>111</v>
      </c>
    </row>
    <row r="14" spans="1:38" ht="28.5" x14ac:dyDescent="0.3">
      <c r="A14" s="13" t="s">
        <v>80</v>
      </c>
      <c r="B14" s="13" t="s">
        <v>90</v>
      </c>
      <c r="C14" s="13" t="s">
        <v>88</v>
      </c>
      <c r="D14" s="13" t="s">
        <v>39</v>
      </c>
      <c r="E14" s="13" t="s">
        <v>91</v>
      </c>
      <c r="F14" s="13" t="s">
        <v>92</v>
      </c>
      <c r="G14" s="13">
        <v>4</v>
      </c>
      <c r="H14" s="7">
        <v>4</v>
      </c>
      <c r="I14" s="13">
        <v>1</v>
      </c>
      <c r="J14" s="13" t="s">
        <v>42</v>
      </c>
      <c r="K14" s="13" t="s">
        <v>43</v>
      </c>
      <c r="L14" s="7">
        <v>1380000</v>
      </c>
      <c r="M14" s="5" t="s">
        <v>44</v>
      </c>
      <c r="N14" s="6">
        <f t="shared" si="1"/>
        <v>1380000</v>
      </c>
      <c r="O14" s="7" t="s">
        <v>44</v>
      </c>
      <c r="P14" s="8">
        <v>0</v>
      </c>
      <c r="Q14" s="8">
        <v>0</v>
      </c>
      <c r="R14" s="8">
        <v>0.65</v>
      </c>
      <c r="S14" s="7">
        <f t="shared" si="2"/>
        <v>897000</v>
      </c>
      <c r="T14" s="7" t="s">
        <v>44</v>
      </c>
      <c r="U14" s="7">
        <v>80000</v>
      </c>
      <c r="V14" s="7">
        <v>0</v>
      </c>
      <c r="W14" s="7">
        <f t="shared" si="0"/>
        <v>80000</v>
      </c>
      <c r="X14" s="7">
        <f t="shared" si="3"/>
        <v>977000</v>
      </c>
      <c r="Y14" s="7" t="s">
        <v>44</v>
      </c>
      <c r="Z14" s="9">
        <v>0.55000000000000004</v>
      </c>
      <c r="AA14" s="10">
        <f t="shared" si="4"/>
        <v>759000.00000000012</v>
      </c>
      <c r="AB14" s="10">
        <f t="shared" si="5"/>
        <v>80000</v>
      </c>
      <c r="AC14" s="10">
        <f t="shared" si="6"/>
        <v>839000.00000000012</v>
      </c>
      <c r="AD14" s="10" t="s">
        <v>93</v>
      </c>
      <c r="AE14" s="7">
        <v>609300</v>
      </c>
      <c r="AF14" s="7">
        <f t="shared" si="7"/>
        <v>17060400</v>
      </c>
      <c r="AG14" s="7">
        <v>1</v>
      </c>
      <c r="AH14" s="11">
        <f t="shared" si="9"/>
        <v>1</v>
      </c>
      <c r="AI14" s="12">
        <f t="shared" si="8"/>
        <v>57.267121521183562</v>
      </c>
      <c r="AJ14" s="15" t="s">
        <v>88</v>
      </c>
      <c r="AK14" s="4"/>
      <c r="AL14" s="29" t="s">
        <v>111</v>
      </c>
    </row>
    <row r="15" spans="1:38" ht="42.75" x14ac:dyDescent="0.3">
      <c r="A15" s="13" t="s">
        <v>80</v>
      </c>
      <c r="B15" s="13" t="s">
        <v>90</v>
      </c>
      <c r="C15" s="13" t="s">
        <v>88</v>
      </c>
      <c r="D15" s="13" t="s">
        <v>39</v>
      </c>
      <c r="E15" s="13" t="s">
        <v>94</v>
      </c>
      <c r="F15" s="13" t="s">
        <v>95</v>
      </c>
      <c r="G15" s="13">
        <v>4</v>
      </c>
      <c r="H15" s="7">
        <v>2</v>
      </c>
      <c r="I15" s="13">
        <v>1</v>
      </c>
      <c r="J15" s="13" t="s">
        <v>42</v>
      </c>
      <c r="K15" s="13" t="s">
        <v>43</v>
      </c>
      <c r="L15" s="7">
        <v>600000</v>
      </c>
      <c r="M15" s="7" t="s">
        <v>44</v>
      </c>
      <c r="N15" s="6">
        <f t="shared" si="1"/>
        <v>345000</v>
      </c>
      <c r="O15" s="7" t="s">
        <v>96</v>
      </c>
      <c r="P15" s="8">
        <v>0.15</v>
      </c>
      <c r="Q15" s="8">
        <v>0</v>
      </c>
      <c r="R15" s="8">
        <v>0.65</v>
      </c>
      <c r="S15" s="7">
        <f t="shared" si="2"/>
        <v>224250</v>
      </c>
      <c r="T15" s="7" t="s">
        <v>96</v>
      </c>
      <c r="U15" s="7">
        <v>20000</v>
      </c>
      <c r="V15" s="7">
        <v>0</v>
      </c>
      <c r="W15" s="7">
        <f t="shared" si="0"/>
        <v>20000</v>
      </c>
      <c r="X15" s="7">
        <f t="shared" si="3"/>
        <v>244250</v>
      </c>
      <c r="Y15" s="7" t="s">
        <v>96</v>
      </c>
      <c r="Z15" s="9">
        <v>0.55000000000000004</v>
      </c>
      <c r="AA15" s="10">
        <f t="shared" si="4"/>
        <v>189750.00000000003</v>
      </c>
      <c r="AB15" s="10">
        <f t="shared" si="5"/>
        <v>20000</v>
      </c>
      <c r="AC15" s="10">
        <f t="shared" si="6"/>
        <v>209750.00000000003</v>
      </c>
      <c r="AD15" s="10" t="s">
        <v>93</v>
      </c>
      <c r="AE15" s="7">
        <v>609300</v>
      </c>
      <c r="AF15" s="7">
        <f t="shared" si="7"/>
        <v>8530200</v>
      </c>
      <c r="AG15" s="7">
        <v>4</v>
      </c>
      <c r="AH15" s="11">
        <f t="shared" si="9"/>
        <v>0.25</v>
      </c>
      <c r="AI15" s="12">
        <f t="shared" si="8"/>
        <v>28.633560760591781</v>
      </c>
      <c r="AJ15" s="15" t="s">
        <v>88</v>
      </c>
      <c r="AK15" s="4"/>
      <c r="AL15" s="29" t="s">
        <v>111</v>
      </c>
    </row>
    <row r="16" spans="1:38" ht="28.5" x14ac:dyDescent="0.2">
      <c r="A16" s="13" t="s">
        <v>80</v>
      </c>
      <c r="B16" s="13" t="s">
        <v>97</v>
      </c>
      <c r="C16" s="13" t="s">
        <v>98</v>
      </c>
      <c r="D16" s="13" t="s">
        <v>39</v>
      </c>
      <c r="E16" s="4" t="s">
        <v>99</v>
      </c>
      <c r="F16" s="4" t="s">
        <v>100</v>
      </c>
      <c r="G16" s="13">
        <v>4</v>
      </c>
      <c r="H16" s="7">
        <v>4</v>
      </c>
      <c r="I16" s="13">
        <v>1</v>
      </c>
      <c r="J16" s="13" t="s">
        <v>42</v>
      </c>
      <c r="K16" s="13" t="s">
        <v>43</v>
      </c>
      <c r="L16" s="7">
        <v>880000</v>
      </c>
      <c r="M16" s="5" t="s">
        <v>44</v>
      </c>
      <c r="N16" s="6">
        <f t="shared" si="1"/>
        <v>880000</v>
      </c>
      <c r="O16" s="7" t="s">
        <v>44</v>
      </c>
      <c r="P16" s="8">
        <v>0</v>
      </c>
      <c r="Q16" s="8">
        <v>0</v>
      </c>
      <c r="R16" s="8">
        <v>0.65</v>
      </c>
      <c r="S16" s="7">
        <f t="shared" si="2"/>
        <v>572000</v>
      </c>
      <c r="T16" s="7" t="s">
        <v>44</v>
      </c>
      <c r="U16" s="7">
        <v>93200</v>
      </c>
      <c r="V16" s="7">
        <v>0</v>
      </c>
      <c r="W16" s="7">
        <f t="shared" si="0"/>
        <v>93200</v>
      </c>
      <c r="X16" s="7">
        <f t="shared" si="3"/>
        <v>665200</v>
      </c>
      <c r="Y16" s="7" t="s">
        <v>44</v>
      </c>
      <c r="Z16" s="9">
        <v>0.55000000000000004</v>
      </c>
      <c r="AA16" s="10">
        <f t="shared" si="4"/>
        <v>484000.00000000006</v>
      </c>
      <c r="AB16" s="10">
        <f t="shared" si="5"/>
        <v>93200</v>
      </c>
      <c r="AC16" s="10">
        <f t="shared" si="6"/>
        <v>577200</v>
      </c>
      <c r="AD16" s="10" t="s">
        <v>93</v>
      </c>
      <c r="AE16" s="7">
        <v>406900</v>
      </c>
      <c r="AF16" s="7">
        <f t="shared" si="7"/>
        <v>11393200</v>
      </c>
      <c r="AG16" s="7">
        <v>2</v>
      </c>
      <c r="AH16" s="11">
        <f t="shared" si="9"/>
        <v>0.5</v>
      </c>
      <c r="AI16" s="12">
        <f t="shared" si="8"/>
        <v>58.385703753115891</v>
      </c>
      <c r="AJ16" s="13" t="s">
        <v>82</v>
      </c>
      <c r="AK16" s="13"/>
      <c r="AL16" s="29" t="s">
        <v>111</v>
      </c>
    </row>
    <row r="17" spans="1:38" ht="28.5" x14ac:dyDescent="0.2">
      <c r="A17" s="13" t="s">
        <v>80</v>
      </c>
      <c r="B17" s="13" t="s">
        <v>97</v>
      </c>
      <c r="C17" s="13" t="s">
        <v>98</v>
      </c>
      <c r="D17" s="13" t="s">
        <v>39</v>
      </c>
      <c r="E17" s="4" t="s">
        <v>101</v>
      </c>
      <c r="F17" s="4" t="s">
        <v>102</v>
      </c>
      <c r="G17" s="23">
        <v>4</v>
      </c>
      <c r="H17" s="23">
        <v>4</v>
      </c>
      <c r="I17" s="23">
        <v>1</v>
      </c>
      <c r="J17" s="23" t="s">
        <v>42</v>
      </c>
      <c r="K17" s="23" t="s">
        <v>43</v>
      </c>
      <c r="L17" s="7">
        <v>550000</v>
      </c>
      <c r="M17" s="7" t="s">
        <v>44</v>
      </c>
      <c r="N17" s="6">
        <f t="shared" si="1"/>
        <v>550000</v>
      </c>
      <c r="O17" s="23" t="s">
        <v>44</v>
      </c>
      <c r="P17" s="8">
        <v>0</v>
      </c>
      <c r="Q17" s="8">
        <v>0</v>
      </c>
      <c r="R17" s="8">
        <v>0.65</v>
      </c>
      <c r="S17" s="7">
        <f t="shared" si="2"/>
        <v>357500</v>
      </c>
      <c r="T17" s="7" t="s">
        <v>44</v>
      </c>
      <c r="U17" s="7">
        <v>47700</v>
      </c>
      <c r="V17" s="23">
        <v>0</v>
      </c>
      <c r="W17" s="7">
        <f t="shared" si="0"/>
        <v>47700</v>
      </c>
      <c r="X17" s="7">
        <f t="shared" si="3"/>
        <v>405200</v>
      </c>
      <c r="Y17" s="23" t="s">
        <v>44</v>
      </c>
      <c r="Z17" s="9">
        <v>0.55000000000000004</v>
      </c>
      <c r="AA17" s="10">
        <f t="shared" si="4"/>
        <v>302500</v>
      </c>
      <c r="AB17" s="10">
        <f t="shared" si="5"/>
        <v>47700</v>
      </c>
      <c r="AC17" s="10">
        <f t="shared" si="6"/>
        <v>350200</v>
      </c>
      <c r="AD17" s="10" t="s">
        <v>93</v>
      </c>
      <c r="AE17" s="23">
        <v>406900</v>
      </c>
      <c r="AF17" s="7">
        <f t="shared" si="7"/>
        <v>11393200</v>
      </c>
      <c r="AG17" s="23">
        <v>2</v>
      </c>
      <c r="AH17" s="11">
        <f t="shared" si="9"/>
        <v>0.5</v>
      </c>
      <c r="AI17" s="12">
        <f t="shared" si="8"/>
        <v>35.565073903732049</v>
      </c>
      <c r="AJ17" s="13" t="s">
        <v>82</v>
      </c>
      <c r="AK17" s="23"/>
      <c r="AL17" s="29" t="s">
        <v>111</v>
      </c>
    </row>
    <row r="18" spans="1:38" ht="85.5" x14ac:dyDescent="0.2">
      <c r="A18" s="13" t="s">
        <v>103</v>
      </c>
      <c r="B18" s="13" t="s">
        <v>104</v>
      </c>
      <c r="C18" s="13" t="s">
        <v>105</v>
      </c>
      <c r="D18" s="13" t="s">
        <v>39</v>
      </c>
      <c r="E18" s="13" t="s">
        <v>40</v>
      </c>
      <c r="F18" s="13" t="s">
        <v>106</v>
      </c>
      <c r="G18" s="13">
        <v>4</v>
      </c>
      <c r="H18" s="13">
        <v>4</v>
      </c>
      <c r="I18" s="13">
        <v>1</v>
      </c>
      <c r="J18" s="13" t="s">
        <v>42</v>
      </c>
      <c r="K18" s="13" t="s">
        <v>43</v>
      </c>
      <c r="L18" s="13">
        <v>888000</v>
      </c>
      <c r="M18" s="5" t="s">
        <v>44</v>
      </c>
      <c r="N18" s="6">
        <f t="shared" si="1"/>
        <v>888000</v>
      </c>
      <c r="O18" s="13" t="s">
        <v>44</v>
      </c>
      <c r="P18" s="13">
        <v>0</v>
      </c>
      <c r="Q18" s="13">
        <v>0</v>
      </c>
      <c r="R18" s="8">
        <v>0.65</v>
      </c>
      <c r="S18" s="7">
        <f t="shared" si="2"/>
        <v>577200</v>
      </c>
      <c r="T18" s="13" t="s">
        <v>44</v>
      </c>
      <c r="U18" s="13">
        <v>40000</v>
      </c>
      <c r="V18" s="13">
        <v>0</v>
      </c>
      <c r="W18" s="7">
        <f t="shared" si="0"/>
        <v>40000</v>
      </c>
      <c r="X18" s="7">
        <f t="shared" si="3"/>
        <v>617200</v>
      </c>
      <c r="Y18" s="13" t="s">
        <v>44</v>
      </c>
      <c r="Z18" s="9">
        <v>0.4</v>
      </c>
      <c r="AA18" s="10">
        <f t="shared" si="4"/>
        <v>355200</v>
      </c>
      <c r="AB18" s="10">
        <f t="shared" si="5"/>
        <v>40000</v>
      </c>
      <c r="AC18" s="10">
        <f t="shared" si="6"/>
        <v>395200</v>
      </c>
      <c r="AD18" s="10" t="s">
        <v>107</v>
      </c>
      <c r="AE18" s="7">
        <v>250000</v>
      </c>
      <c r="AF18" s="7">
        <f t="shared" si="7"/>
        <v>7000000</v>
      </c>
      <c r="AG18" s="7">
        <v>1</v>
      </c>
      <c r="AH18" s="11">
        <f t="shared" si="9"/>
        <v>1</v>
      </c>
      <c r="AI18" s="12">
        <f t="shared" si="8"/>
        <v>88.171428571428564</v>
      </c>
      <c r="AJ18" s="13" t="s">
        <v>108</v>
      </c>
      <c r="AK18" s="13"/>
      <c r="AL18" s="29" t="s">
        <v>111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2025-10-29T03:24:22Z</dcterms:modified>
</cp:coreProperties>
</file>